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activeTab="3"/>
  </bookViews>
  <sheets>
    <sheet name="RS" sheetId="1" r:id="rId1"/>
    <sheet name="Achats" sheetId="2" r:id="rId2"/>
    <sheet name="Ventes" sheetId="3" r:id="rId3"/>
    <sheet name="DM" sheetId="4" r:id="rId4"/>
  </sheets>
  <externalReferences>
    <externalReference r:id="rId7"/>
  </externalReferences>
  <definedNames>
    <definedName name="NOMD">'RS'!#REF!</definedName>
    <definedName name="NOMS">'RS'!#REF!</definedName>
    <definedName name="_xlnm.Print_Area" localSheetId="3">'DM'!$A$1:$P$547</definedName>
  </definedNames>
  <calcPr fullCalcOnLoad="1"/>
</workbook>
</file>

<file path=xl/sharedStrings.xml><?xml version="1.0" encoding="utf-8"?>
<sst xmlns="http://schemas.openxmlformats.org/spreadsheetml/2006/main" count="948" uniqueCount="486">
  <si>
    <t>REPUBLIQUE TUNISIENNE</t>
  </si>
  <si>
    <t>MINISTERE DES FINANCES</t>
  </si>
  <si>
    <t>Déclaration Mensuelle des Impôts</t>
  </si>
  <si>
    <t>Taxes locales</t>
  </si>
  <si>
    <t>Droit de</t>
  </si>
  <si>
    <t>licence</t>
  </si>
  <si>
    <t>Taxe</t>
  </si>
  <si>
    <t>Taxes</t>
  </si>
  <si>
    <t>assurances</t>
  </si>
  <si>
    <t>Autres</t>
  </si>
  <si>
    <t>taxes sur</t>
  </si>
  <si>
    <t>Retenue à la source</t>
  </si>
  <si>
    <t>(D)</t>
  </si>
  <si>
    <t>Taxe sur la Formation Professionnelle</t>
  </si>
  <si>
    <t>I</t>
  </si>
  <si>
    <t>Contribution au fonds de promotion des logements pour les salariés (FOPROLOS)</t>
  </si>
  <si>
    <t>Droit de Consommation</t>
  </si>
  <si>
    <t>2- Achats :</t>
  </si>
  <si>
    <t>Taxe Sur La Valeur Ajoutée (TVA)</t>
  </si>
  <si>
    <t>3- Autres déductions :</t>
  </si>
  <si>
    <t>4 – Régularisations :</t>
  </si>
  <si>
    <t>Pourcentage de déduction au titre d’une activité partiellement imposable</t>
  </si>
  <si>
    <t>Total</t>
  </si>
  <si>
    <t>TVA</t>
  </si>
  <si>
    <t>Informations complémentaires</t>
  </si>
  <si>
    <t>TVA déductible</t>
  </si>
  <si>
    <t>TVA due</t>
  </si>
  <si>
    <t>Autres taxes sur le chiffre d’affaires</t>
  </si>
  <si>
    <t>4- Redevance au profit du fonds de développement</t>
  </si>
  <si>
    <t>Base</t>
  </si>
  <si>
    <t>Taux</t>
  </si>
  <si>
    <t>Taxe due</t>
  </si>
  <si>
    <t>Taxe hôtelière</t>
  </si>
  <si>
    <t>TCL</t>
  </si>
  <si>
    <t>Droit de licence sur les débits de boissons pour l’exercice :</t>
  </si>
  <si>
    <t>Collectivité</t>
  </si>
  <si>
    <t>Montant</t>
  </si>
  <si>
    <t>Récapitulation des impôts et taxe dus (réservé à l’administration)</t>
  </si>
  <si>
    <t>Code recette</t>
  </si>
  <si>
    <t>N° de la quittance</t>
  </si>
  <si>
    <t>Date de la quittance</t>
  </si>
  <si>
    <t>Cachet et signature</t>
  </si>
  <si>
    <t>Je soussigné certifie exacts les renseignements figurant dans</t>
  </si>
  <si>
    <t>pour toute inexactitude .</t>
  </si>
  <si>
    <t>Signature</t>
  </si>
  <si>
    <t>-----------------------------------------------------------------------------------------------</t>
  </si>
  <si>
    <t>- en cas de paiement total : 1</t>
  </si>
  <si>
    <t>- en cas de paiement différé : 2</t>
  </si>
  <si>
    <t xml:space="preserve">Mois </t>
  </si>
  <si>
    <t>Année</t>
  </si>
  <si>
    <t>Identifiant T.V.A.</t>
  </si>
  <si>
    <t>Code catégorie</t>
  </si>
  <si>
    <t xml:space="preserve">Jour </t>
  </si>
  <si>
    <t>Mois</t>
  </si>
  <si>
    <t xml:space="preserve"> Année</t>
  </si>
  <si>
    <t>T. F. P.</t>
  </si>
  <si>
    <t xml:space="preserve">FOPROLOS </t>
  </si>
  <si>
    <t xml:space="preserve">T.V.A. </t>
  </si>
  <si>
    <t xml:space="preserve">D C </t>
  </si>
  <si>
    <t xml:space="preserve">hôtelière </t>
  </si>
  <si>
    <t>T.C.L.</t>
  </si>
  <si>
    <t xml:space="preserve">Taux </t>
  </si>
  <si>
    <t xml:space="preserve">Libellés </t>
  </si>
  <si>
    <t xml:space="preserve"> Taxe due (D)</t>
  </si>
  <si>
    <t>Restant : (P) payer ou (R) à reporter (II) - (I)</t>
  </si>
  <si>
    <t>Base de la contribution</t>
  </si>
  <si>
    <t xml:space="preserve">Excédent du mois précédent </t>
  </si>
  <si>
    <t>* Achat d’équipements :</t>
  </si>
  <si>
    <t>• Locaux</t>
  </si>
  <si>
    <t>• Importés</t>
  </si>
  <si>
    <t>* Autres achats: :</t>
  </si>
  <si>
    <t xml:space="preserve">• Locaux </t>
  </si>
  <si>
    <t xml:space="preserve">• Importés </t>
  </si>
  <si>
    <t xml:space="preserve">Tunisie </t>
  </si>
  <si>
    <t>* Déduction additionnelle</t>
  </si>
  <si>
    <t>Oui</t>
  </si>
  <si>
    <t>Non</t>
  </si>
  <si>
    <t>* Reversement</t>
  </si>
  <si>
    <t>Report du mois précédent</t>
  </si>
  <si>
    <t xml:space="preserve">Restant : (P) payer ou (R) à reporter </t>
  </si>
  <si>
    <t>Différence</t>
  </si>
  <si>
    <t>Exercice antérieur</t>
  </si>
  <si>
    <t>Exercice en cours</t>
  </si>
  <si>
    <t>Informations</t>
  </si>
  <si>
    <t>Principal</t>
  </si>
  <si>
    <t>* Taxe professionnelle</t>
  </si>
  <si>
    <t>* Taxe sur les conserves alimentaires</t>
  </si>
  <si>
    <t>* Taxe sur les produits de la pêche</t>
  </si>
  <si>
    <t>* Taxe sur les ventes du maïs et soja</t>
  </si>
  <si>
    <t>* Taxe sur les fruits et légumes</t>
  </si>
  <si>
    <t>* Taxe sur les viandes</t>
  </si>
  <si>
    <t>* Taxe sur les ventes locales du café et du thé</t>
  </si>
  <si>
    <t xml:space="preserve">* Contribution des producteurs de tomates </t>
  </si>
  <si>
    <t>Nombre des pièces</t>
  </si>
  <si>
    <t>Assiette de la taxe (D)</t>
  </si>
  <si>
    <t>Chiffre d'affaires brut</t>
  </si>
  <si>
    <t>Taxe due (D)</t>
  </si>
  <si>
    <t>Taxe due au titre des mois précédents</t>
  </si>
  <si>
    <t>locale</t>
  </si>
  <si>
    <t>Catégorie 1</t>
  </si>
  <si>
    <t>Catégorie 3</t>
  </si>
  <si>
    <t>Catégorie 2</t>
  </si>
  <si>
    <t>Total (D)</t>
  </si>
  <si>
    <t>Montant (D)</t>
  </si>
  <si>
    <t>TFP</t>
  </si>
  <si>
    <t>FOPROLOS</t>
  </si>
  <si>
    <t>Droit de timbre</t>
  </si>
  <si>
    <t>Jour</t>
  </si>
  <si>
    <t>Nom et Prénom ou Raison sociale :</t>
  </si>
  <si>
    <t>Adresse ou siège social :</t>
  </si>
  <si>
    <t>Date de cessation d’activité</t>
  </si>
  <si>
    <t>Activité :</t>
  </si>
  <si>
    <t>A</t>
  </si>
  <si>
    <t>FOURNISSEURS</t>
  </si>
  <si>
    <t>FAC N°</t>
  </si>
  <si>
    <t>TOTAL TVA</t>
  </si>
  <si>
    <t>TOTAL TTC</t>
  </si>
  <si>
    <t>CLIENTS</t>
  </si>
  <si>
    <t>TIMBRE</t>
  </si>
  <si>
    <t>FODEC</t>
  </si>
  <si>
    <t>TOTAL</t>
  </si>
  <si>
    <t>ORDRE</t>
  </si>
  <si>
    <t>Chiffre d'affaire soumis à la TVA</t>
  </si>
  <si>
    <t>TAUX</t>
  </si>
  <si>
    <t>BASE HT</t>
  </si>
  <si>
    <t>Nombre de factures</t>
  </si>
  <si>
    <t>TABLEAU DE LA TVA SUR ACQUISITION D'IMMOBILISATIONS</t>
  </si>
  <si>
    <t>TABLEAU DE LA TVA SUR ACQUISITION D'EQUIPEMENTS LOCAUX</t>
  </si>
  <si>
    <t>TABLEAU DE LA TVA SUR ACQUISITION D'EQUIPEMENTS IMPORTES</t>
  </si>
  <si>
    <t>TABLEAU DE LA TVA SUR LES AUTRES ACHATS LOCAUX</t>
  </si>
  <si>
    <t>TABLEAU DE LA TVA SUR LES AUTRES ACHATS IMPORTES</t>
  </si>
  <si>
    <t>BASE FODEC</t>
  </si>
  <si>
    <t>VENTES SUSPENS</t>
  </si>
  <si>
    <t>VENTES EXPORT</t>
  </si>
  <si>
    <t>SUSPENS</t>
  </si>
  <si>
    <t>EXPORT</t>
  </si>
  <si>
    <t>Taxe sur la valeur ajoutée</t>
  </si>
  <si>
    <t>Autres taxes / le chiffre d'affaires</t>
  </si>
  <si>
    <t>des activités non commerciales</t>
  </si>
  <si>
    <t>Code postal</t>
  </si>
  <si>
    <t>Assiette de la retenue (D)</t>
  </si>
  <si>
    <t>Montant de la retenue (D)</t>
  </si>
  <si>
    <t xml:space="preserve">Base d’impôt (D) </t>
  </si>
  <si>
    <t>* Industrie manufacturière</t>
  </si>
  <si>
    <t>* Autres activités</t>
  </si>
  <si>
    <t>Epuisement de la déduction de l'avance ou abandon de cette déduction</t>
  </si>
  <si>
    <t>Date de réception de la décision d’approbation des montants définitifs</t>
  </si>
  <si>
    <t>Société exonérée</t>
  </si>
  <si>
    <t>1- Chiffre d'affaires net de DC et de TVA</t>
  </si>
  <si>
    <t>Achats locaux</t>
  </si>
  <si>
    <t>Achats importés</t>
  </si>
  <si>
    <t>Restant dû ou excédent (P) ou (R)</t>
  </si>
  <si>
    <t>2- Achats imposables à la TVA et qui donnent</t>
  </si>
  <si>
    <t>droit à la déduction</t>
  </si>
  <si>
    <t>y compris la TVA et la retenue à la source</t>
  </si>
  <si>
    <t>* TVA due sur les sommes qui sont &gt; 1000 DT</t>
  </si>
  <si>
    <t>* TVA due sur les opérations réalisées avec</t>
  </si>
  <si>
    <t>les personnes n’ayant pas d’établissement en</t>
  </si>
  <si>
    <t xml:space="preserve">* TVA forfaitaire sur les moyens de transport </t>
  </si>
  <si>
    <t>• Au titre d'opérations de résiliation et d'annulation</t>
  </si>
  <si>
    <t>• Au titre d'autres opérations</t>
  </si>
  <si>
    <t>Montant restitué</t>
  </si>
  <si>
    <t>- Montant restitué de ce crédit (IV)</t>
  </si>
  <si>
    <t>1- Prélèvement au profit du fonds de développement de la compétitivité</t>
  </si>
  <si>
    <t>2- Prélèvement au profit du fonds de développement de la compétitivité</t>
  </si>
  <si>
    <t xml:space="preserve"> dans le secteur de l’agriculture et de la pêche</t>
  </si>
  <si>
    <t>0,050D / Kg</t>
  </si>
  <si>
    <t xml:space="preserve"> 0,150D / Kg </t>
  </si>
  <si>
    <t>0,005D / Kg</t>
  </si>
  <si>
    <t>0,028D / Kg</t>
  </si>
  <si>
    <t>dans le secteur du tourisme</t>
  </si>
  <si>
    <t>3- Taxe au profit du fonds de développement  de la compétitivité</t>
  </si>
  <si>
    <t>des télécommunications et des TIC</t>
  </si>
  <si>
    <t>5- Prélèvements au profit du fonds national de l’emploi :</t>
  </si>
  <si>
    <t xml:space="preserve">* Taxe de compensation sur le ciment </t>
  </si>
  <si>
    <t>2D/T</t>
  </si>
  <si>
    <t xml:space="preserve">* Taxe sur la vente de ciment </t>
  </si>
  <si>
    <t>1D/T</t>
  </si>
  <si>
    <t>6- Taxe sur la tomate destinée à la transformation</t>
  </si>
  <si>
    <t xml:space="preserve">* Contribution des exploitants des unités de transformation  </t>
  </si>
  <si>
    <t>8- Prélèvements au profit du fonds national de la maîtrise d'énergie</t>
  </si>
  <si>
    <t xml:space="preserve">     - taxe sur les appareils pour le conditionnement de l'air.</t>
  </si>
  <si>
    <t xml:space="preserve">     - taxe sur les lampes et les tubes (1)</t>
  </si>
  <si>
    <t>10D / 1000 BTU</t>
  </si>
  <si>
    <t>12- redevance de compensation au profit de la caisse générale de compensation</t>
  </si>
  <si>
    <t>Total (I)</t>
  </si>
  <si>
    <t>Total général III = (I + II)</t>
  </si>
  <si>
    <t>• 10,000 D pour chaque attestation de visite technique d’un moyen de transport</t>
  </si>
  <si>
    <t>Chiffre d'affaires provenant de l'exportation, et des opérations bénéficiant du même régime fiscal que l'exportation</t>
  </si>
  <si>
    <t>Chiffre d'affaires brut local</t>
  </si>
  <si>
    <t>Taxe sur les entreprises à caractère indutriel, commercial ou professionnel (I)</t>
  </si>
  <si>
    <t>IR ou IS dû (2) (3)</t>
  </si>
  <si>
    <t>4) Calcul de la TCL</t>
  </si>
  <si>
    <t>* Taxe annuelle due (II)</t>
  </si>
  <si>
    <t>* Minimum de la TCL (4) (III)</t>
  </si>
  <si>
    <t>* Restant dû (III) - (II)</t>
  </si>
  <si>
    <t>Nbre étab.</t>
  </si>
  <si>
    <t>Nbre d'étab.</t>
  </si>
  <si>
    <t>Total  général (D)</t>
  </si>
  <si>
    <t>(4) Un montant calculé par la collectivité locale concernée et communiqué à la société.</t>
  </si>
  <si>
    <t>Impôt ou Taxe</t>
  </si>
  <si>
    <t>Montant de la taxe en principal (I) (1)</t>
  </si>
  <si>
    <t>Déduction (taxe acquittée) (II) (2)</t>
  </si>
  <si>
    <t>Taxe due (III) = ( II - I )</t>
  </si>
  <si>
    <t>Pénalités de retard</t>
  </si>
  <si>
    <t>Droit de consommation</t>
  </si>
  <si>
    <t>Taxes revenant aux collectivités locales</t>
  </si>
  <si>
    <t>cette déclaration et m’expose aux sanctions prévues par la loi</t>
  </si>
  <si>
    <t>Code paiement (3)</t>
  </si>
  <si>
    <t>(2) Uniquement en cas de dépôt d’une déclaration rectificative.</t>
  </si>
  <si>
    <t>(3) Mettre :</t>
  </si>
  <si>
    <t>- Achats auprès des personnes soumises au régime forfaitaire</t>
  </si>
  <si>
    <t>Recette des finances de :</t>
  </si>
  <si>
    <t>* Taxe hôtelière</t>
  </si>
  <si>
    <t>* Taxe sur les établissements à caractère industriel, commercial ou professionnel</t>
  </si>
  <si>
    <t>* Taxe de licence sur les débits de boissons</t>
  </si>
  <si>
    <t>Recap de Paie:</t>
  </si>
  <si>
    <t>Salaire Brut</t>
  </si>
  <si>
    <t>Ret. CNSS</t>
  </si>
  <si>
    <t>Sal. Imposable</t>
  </si>
  <si>
    <t>IRPP</t>
  </si>
  <si>
    <t>Salaire Net</t>
  </si>
  <si>
    <t>Rémunération soumises à RS de 20%</t>
  </si>
  <si>
    <t>Bénéficiaire</t>
  </si>
  <si>
    <t>Retenue</t>
  </si>
  <si>
    <t>Net</t>
  </si>
  <si>
    <t xml:space="preserve">ACHATS </t>
  </si>
  <si>
    <t>TABLEAU DES ACHATS EN SUSPENSION</t>
  </si>
  <si>
    <t>HT</t>
  </si>
  <si>
    <t>VENTES EXONEREES</t>
  </si>
  <si>
    <t>TABLEAU DES VENTES</t>
  </si>
  <si>
    <t>TTC</t>
  </si>
  <si>
    <t>Droit</t>
  </si>
  <si>
    <t>Nbre d'étab</t>
  </si>
  <si>
    <t>TOTAUX</t>
  </si>
  <si>
    <t>H.T</t>
  </si>
  <si>
    <t>Tx TVA</t>
  </si>
  <si>
    <t>Timbre</t>
  </si>
  <si>
    <t>Taux TVA Suspendue</t>
  </si>
  <si>
    <t>TVA Suspendue</t>
  </si>
  <si>
    <t>EXONERE</t>
  </si>
  <si>
    <t>TABLEAU DES ACHATS EXONERES</t>
  </si>
  <si>
    <t>Montants Hors Taxes</t>
  </si>
  <si>
    <t>Retenue TVA sur opérations réalisées  avec les personnes n’ayant pas un établissement en Tunisie</t>
  </si>
  <si>
    <t>Base RS (TVA)</t>
  </si>
  <si>
    <t>TABLEAU DE LA TVA SUR LES OPERATIONS REALISEES AVEC DES FOURNISSEURS N'AYANT PAS UN ETABLISSEMENT STABLE EN TUNISIE</t>
  </si>
  <si>
    <t>Contrôle:</t>
  </si>
  <si>
    <t xml:space="preserve"> : Vérifier le Tableau relatif à ces opérations dans la feuille "Achats"</t>
  </si>
  <si>
    <t>Libellés</t>
  </si>
  <si>
    <t>1- Chiffre d'affaires soumis à la TVA, net de TVA</t>
  </si>
  <si>
    <t>DIRECTION GENERALE DES IMPÔTS</t>
  </si>
  <si>
    <r>
      <rPr>
        <b/>
        <sz val="9"/>
        <rFont val="Times New Roman"/>
        <family val="1"/>
      </rPr>
      <t>3)</t>
    </r>
    <r>
      <rPr>
        <sz val="9"/>
        <rFont val="Times New Roman"/>
        <family val="1"/>
      </rPr>
      <t xml:space="preserve"> Autres entreprises</t>
    </r>
  </si>
  <si>
    <t>(1) Spontané : 0 – Régularisation : 1 – Rectification : 2 – Taxation d’office : 3 – Cessation d’activité : 4.</t>
  </si>
  <si>
    <r>
      <t>Code acte (1)</t>
    </r>
    <r>
      <rPr>
        <vertAlign val="superscript"/>
        <sz val="10"/>
        <rFont val="Times New Roman"/>
        <family val="1"/>
      </rPr>
      <t xml:space="preserve"> </t>
    </r>
  </si>
  <si>
    <t>----------------------------------------------------------------------------------------------------------</t>
  </si>
  <si>
    <t>--------------------------------------------------------------------------------------------------------------------------------------------</t>
  </si>
  <si>
    <t>--------------------------------------------------------------------------------------------------------------------------------------</t>
  </si>
  <si>
    <t>- Crédit de TVA demandé en restitution et dont le droit à déduction a été suspendu durant le mois (III)</t>
  </si>
  <si>
    <t xml:space="preserve">- Reliquat du crédit de TVA demandé en restitution et dont le droit à déduction a été suspendu durant
</t>
  </si>
  <si>
    <t>- Montant du crédit concerné par la reprise du droit à déduction (a dépassé 120 jours à compter de la date</t>
  </si>
  <si>
    <t>de la suspension du droit à déduction) (VI)</t>
  </si>
  <si>
    <t xml:space="preserve"> (VII = (III ou V) – (IV + VI))</t>
  </si>
  <si>
    <t>- Reliquat du crédit de TVA demandé en restitution et dont le droit à déduction a été suspendu</t>
  </si>
  <si>
    <t>- Achats en suspension de la TVA au titre des biens et équipements entrant</t>
  </si>
  <si>
    <t>Droit de timbre fiscal</t>
  </si>
  <si>
    <t>------------------------------------------------------------------------------------------------------------------------------------</t>
  </si>
  <si>
    <t>(1) Concernant les entreprises qui commercialisent exclusivement des produits soumis au régime de l’homologation administrative des prix et dont la marge bénéficiaire brute de ces produits n’excède pas 6% ainsi que les entreprises qui commercialisent outre ces produits d’autres produits à condition qu’ils justifient au titre de l’année précédente la réalisation d’un chiffre d’affaire provenant à raison de 80% ou plus de la commercialisation de produits dont la marge bénéficiaire brute n’excède pas 6%.</t>
  </si>
  <si>
    <t>sur les</t>
  </si>
  <si>
    <t>Identifiant fiscal</t>
  </si>
  <si>
    <t>Taxe déductible (D) II</t>
  </si>
  <si>
    <t>Montant de la retenue                    (D)</t>
  </si>
  <si>
    <r>
      <t xml:space="preserve">Libellés </t>
    </r>
    <r>
      <rPr>
        <b/>
        <vertAlign val="superscript"/>
        <sz val="11"/>
        <rFont val="Times New Roman"/>
        <family val="1"/>
      </rPr>
      <t>(2)</t>
    </r>
  </si>
  <si>
    <t xml:space="preserve">      * Servis aux résidents et aux établis</t>
  </si>
  <si>
    <t xml:space="preserve">      * Distribués aux personnes physiques résidentes</t>
  </si>
  <si>
    <t>C.A</t>
  </si>
  <si>
    <t xml:space="preserve">     * Pour les résidents</t>
  </si>
  <si>
    <t xml:space="preserve">     * Pour les non résidents</t>
  </si>
  <si>
    <t>N° Pièce</t>
  </si>
  <si>
    <t xml:space="preserve">Honoraires servis aux non résidents pour des travaux de construction, montage, et autres services </t>
  </si>
  <si>
    <t xml:space="preserve"> Taxe due (D) I</t>
  </si>
  <si>
    <t>Contribution due (D)</t>
  </si>
  <si>
    <t xml:space="preserve">Montants (D) </t>
  </si>
  <si>
    <t>Taxe déductible II</t>
  </si>
  <si>
    <t>Restant : (P) à payer ou (R) à reporter (I) - (II)</t>
  </si>
  <si>
    <r>
      <t xml:space="preserve">Montants (D) </t>
    </r>
    <r>
      <rPr>
        <vertAlign val="superscript"/>
        <sz val="11"/>
        <rFont val="Times New Roman"/>
        <family val="1"/>
      </rPr>
      <t>(1)</t>
    </r>
  </si>
  <si>
    <r>
      <t xml:space="preserve"> les mois précédents</t>
    </r>
    <r>
      <rPr>
        <vertAlign val="superscript"/>
        <sz val="10"/>
        <rFont val="Times New Roman"/>
        <family val="1"/>
      </rPr>
      <t xml:space="preserve"> (3)</t>
    </r>
    <r>
      <rPr>
        <sz val="10"/>
        <rFont val="Times New Roman"/>
        <family val="1"/>
      </rPr>
      <t xml:space="preserve"> (V)</t>
    </r>
  </si>
  <si>
    <t>-------------------------------------------------------------------------------------------------------------------------------------------------------------</t>
  </si>
  <si>
    <t xml:space="preserve">(1) Pour les ventes de produits effectuées par des personnes soumises au régime forfaitaire, la TVA est calculée sur la base de la différence entre le prix de vente </t>
  </si>
  <si>
    <t>et le prix d'achat</t>
  </si>
  <si>
    <t>(2) L'excédent concerné par la restitution dans un délai de 120 jours conformément aux dispositions de l'article 28 du CDPF</t>
  </si>
  <si>
    <t>(3) Le montant inscrit sur cette ligne est exclut du calcul de la taxe due, sachant que la montant à inscrire sur cette ligne est égal à celui inscrit à la dernière ligne (VII) du mois précédent</t>
  </si>
  <si>
    <t>- Achats en suspension de la TVA (1)</t>
  </si>
  <si>
    <t>dans les composantes des marchés réalisés à l’étranger dont les montants sont</t>
  </si>
  <si>
    <t>supérieurs ou égal à 3 millions de dinars (1)</t>
  </si>
  <si>
    <t>- Achats exonérés (1)</t>
  </si>
  <si>
    <t>- Autres achats net de TVA soumis à la TVA et ne donnant pas droit à la déduction (1)</t>
  </si>
  <si>
    <t>- Exportation de marchandises et services (2)</t>
  </si>
  <si>
    <t>- Ventes en suspension de TVA (2)</t>
  </si>
  <si>
    <t>- Chiffre d’affaires exonérés de la TVA (2)</t>
  </si>
  <si>
    <t>(1) Si les achats étaient soumis ou ouvraient droit à déduction.</t>
  </si>
  <si>
    <t>(2) Si les opérations étaient soumises à la TVA.</t>
  </si>
  <si>
    <t>dans le secteur industriel, de services et de l’artisanat (3)</t>
  </si>
  <si>
    <t>(3) La taxe est calculée sur la base du chiffre d'affaires HTVA.</t>
  </si>
  <si>
    <t>Principal (D)</t>
  </si>
  <si>
    <t xml:space="preserve">     - taxe sur les produits énergétiques consommés (2)</t>
  </si>
  <si>
    <t>9- Droit sur les jeux effectués directement par téléphone ou à travers les messages courts ou le serveur vocal (3)</t>
  </si>
  <si>
    <t>10- Taxe au profit du fonds d’encouragement à la création littéraire
et artistique (1)</t>
  </si>
  <si>
    <t>11-Taxe au profit du fonds de financement du repos biologique dans le secteur de la pêche</t>
  </si>
  <si>
    <t>- Redevance due par les casinos et les boites de nuit non affiliés à un établissement touristique, les restaurants    classés selon la législation en vigueur, les cafés de la deuxième et la troisième catégorie, les salons de thé et les pâtissiers (4)</t>
  </si>
  <si>
    <t>---------------------------------------------------------------------------------------------------</t>
  </si>
  <si>
    <t xml:space="preserve">                    </t>
  </si>
  <si>
    <t>(1) La taxe ext due sur la base du chiffre d'affaires hors TVA</t>
  </si>
  <si>
    <t>(2) La liste des produits énergétiques est fixée par Décret</t>
  </si>
  <si>
    <t>(3) Le droit dû est égal au montant figurant à l'annexe relative aux opérateurs de réseaux des télécommunications.</t>
  </si>
  <si>
    <t>Taxe due sur des opérations de recharge du téléphone et sur les factures de téléphone post payées (3) (II)</t>
  </si>
  <si>
    <t>Chiffre d'affaires provenant de l'exportation</t>
  </si>
  <si>
    <r>
      <rPr>
        <b/>
        <sz val="10"/>
        <rFont val="Times New Roman"/>
        <family val="1"/>
      </rPr>
      <t xml:space="preserve">1) </t>
    </r>
    <r>
      <rPr>
        <sz val="10"/>
        <rFont val="Times New Roman"/>
        <family val="1"/>
      </rPr>
      <t xml:space="preserve">Les entreprises qui commercialisent exclusivement des produits soumis au régime d’homologation administrative des prix </t>
    </r>
    <r>
      <rPr>
        <vertAlign val="superscript"/>
        <sz val="10"/>
        <rFont val="Times New Roman"/>
        <family val="1"/>
      </rPr>
      <t>(1)</t>
    </r>
  </si>
  <si>
    <r>
      <rPr>
        <b/>
        <sz val="10"/>
        <rFont val="Times New Roman"/>
        <family val="1"/>
      </rPr>
      <t>2)</t>
    </r>
    <r>
      <rPr>
        <sz val="10"/>
        <rFont val="Times New Roman"/>
        <family val="1"/>
      </rPr>
      <t xml:space="preserve"> Les entreprises soumises à la TCL sur la base de 25% de l'IR ou l'IS</t>
    </r>
    <r>
      <rPr>
        <vertAlign val="superscript"/>
        <sz val="10"/>
        <rFont val="Times New Roman"/>
        <family val="1"/>
      </rPr>
      <t xml:space="preserve"> (2)</t>
    </r>
  </si>
  <si>
    <t>(2) Les entreprises qui commercialisent exclusivement des produits soumis au régime de l’homologation administrative des prix, peuvent opter pour paiement de la taxe sur les établissements sur la base de 25% de l’impôt sur le revenu ou l’impôt sur les sociétés, ou les entreprises non citées ci-dessus y compris les entreprises totalement exportatrices qui ont enregistré une perte au titre de l'année précédente.</t>
  </si>
  <si>
    <t>(3) Le dépôt de la déclaration et la liquidation de la taxe se font dans les mêmes délais que la déclaration et la liquidation de l’IR ou de l’IS pour les entreprises qui réalisent une perte au titre de l’année précédente; et continue à payer la taxe au taux de 0,2% en cas de non dépôt de la déclaration IRPP ou IS justifiant la perte.</t>
  </si>
  <si>
    <t>le:</t>
  </si>
  <si>
    <t>(1) Le montant total des impôts et taxes dus ne peut être inférieur à 5D pour les personnes physiques soumises à l’impôt selon une base forfaitaire, à 10 D pour les personnes physiques soumises au régime réel, et à 15D pour les personnes morales</t>
  </si>
  <si>
    <t xml:space="preserve"> * Achat biens immeubles</t>
  </si>
  <si>
    <t>Avance TFP:</t>
  </si>
  <si>
    <t>Nature de l’impôt et taxe payés au vu de cette déclaration : Mettre (X) dans la case appropriée</t>
  </si>
  <si>
    <t>CSS</t>
  </si>
  <si>
    <t>4- Honoraires, commissions, courtages, loyers et rémunérations</t>
  </si>
  <si>
    <t>12- Dividendes des actions</t>
  </si>
  <si>
    <t>HT 7%</t>
  </si>
  <si>
    <t>HT 13 %</t>
  </si>
  <si>
    <t>HT 19 %</t>
  </si>
  <si>
    <t>Base 7%</t>
  </si>
  <si>
    <t>Base 13 %</t>
  </si>
  <si>
    <t>Base 19 %</t>
  </si>
  <si>
    <t>TABLEAU DES VENTES AUX ETABLISSEMENTS PUBLICS 25%</t>
  </si>
  <si>
    <t>HT 13%</t>
  </si>
  <si>
    <t>HT 19%</t>
  </si>
  <si>
    <t>TVA 7%</t>
  </si>
  <si>
    <t>TVA 13%</t>
  </si>
  <si>
    <t>TVA 19%</t>
  </si>
  <si>
    <t>TVA 13 %</t>
  </si>
  <si>
    <t>TVA 19 %</t>
  </si>
  <si>
    <t>14- Les rémunérations payées aux salariés et aux non salariés en contre partie d’un travail occasionnel en dehors de leurs activités principales</t>
  </si>
  <si>
    <t>17- Retenue à la source au titre des montants supérieurs ou égaux à 1000 D y compris la taxe sur la valeur ajoutée</t>
  </si>
  <si>
    <t>19- Retenue à la source de la TVA au titre des opérations réalisées  avec les personnes n’ayant pas un établissement en Tunisie.</t>
  </si>
  <si>
    <t>20- Honoraires servis aux personnes non résidentes qui réalisent des travaux de construction ou des opérations de montage ou d'autres services pour une durée ne dépassant pas 6 mois (4)</t>
  </si>
  <si>
    <t>21- Montants payés aux non résidents exerçant dans le cadre d'établissement stable n'ayant pas déposé une déclaration d'existence dans le démarrage de l'activité</t>
  </si>
  <si>
    <t xml:space="preserve">          </t>
  </si>
  <si>
    <t>Etab. Stables liés à des sociétés résidentes dans des pays ou provinces ayant un régime fiscal préférentiel</t>
  </si>
  <si>
    <t>Autres établissements</t>
  </si>
  <si>
    <t>(2) Y comprise les montants payés pour le compte d'autrui</t>
  </si>
  <si>
    <t>(3) Traitements et salaires payés par les sociétés totalement exportatrices régies par le code d’incitation aux investissements, ou par les établissements de crédits non résidents exerçant dans le cadre du code de prestation des services financiers aux non résidents ou par les entreprises exerçant dans les parcs d’activités économiques ou dans le cadre de la réglementation relative à la production des carburants ou du code des mines ou d’une convention avec l’Etat tunisien, et les traitements, salaires, primes et avantages servis aux non résidents pour un travail ne dépassant pas 6 mois</t>
  </si>
  <si>
    <t>1- Traitements, salaires, pensions et rentes viagères ayant subi une retenue à la source selon le régime commun</t>
  </si>
  <si>
    <t>2- Traitements et salaires ayant subi une retenue à la source au taux             de 20% (3)</t>
  </si>
  <si>
    <t xml:space="preserve">      * Revenant aux résidents</t>
  </si>
  <si>
    <t>18- Retenue à la source de la TVA au titre des montants égaux ou
supérieurs à 1000 D y compris la TVA payés par les établissements et les entreprises publics</t>
  </si>
  <si>
    <t>27- Retenue à la source au titre des droits d'enregistrements des contrats de marchés publics (1)</t>
  </si>
  <si>
    <t>(1) Le droit d'enregistrement est fixé à 0,5% de la valeur totale du marché</t>
  </si>
  <si>
    <t>Bénéfice d'une avance TFP (2)</t>
  </si>
  <si>
    <t>(2) Pour les entreprises désirant bénéficier d'une avance sur la TFP cocher "X" dans la case appropriée en déposant la déclaration du mois de janvier dans les délais</t>
  </si>
  <si>
    <t>- Déduction du montant de l'avance (3)</t>
  </si>
  <si>
    <t>(3) L'avance maximale est égale à 60% du montant de la taxe de formation professionnelle due au titre de l'année précédente</t>
  </si>
  <si>
    <t>- Déduction de l'excédent de l'avance qui n'a pu être déduit (4)</t>
  </si>
  <si>
    <t>- Déduction du montant des ristournes qui n'a pu être déduit (5)</t>
  </si>
  <si>
    <t>(4) - Pour la déclaration au titre de mois de février : l'excédent de l'avance consiste en la différence entre l'avance sur la taxe de formation professionnelle et la taxe de formation professionnelle due au titre du mois de janvier.
     - Au cas où le montant de l'avance déduit excède le montant fixé par le service compétent il faut déposer des déclarations rectificatives au titre du mois au cours duquel le montant approuvé de l'avance a été totalement déduit et des mois suivants.</t>
  </si>
  <si>
    <t>(5) Pour les entreprises qui ont enregistré à la date du 31 décembre 2008 des ristournes qui n'ont pas été déduites, la déduction se fait comme suit :
    - Les ristournes seront déduites après la déduction de l'avance pour les entreprises qui ont déclaré l'utilisation de l'avance.
    - Les ristournes seront déduites directement pour les entreprises qui ne sont pas concernées par l'avance ou qui n'ont pas déclaré l'utilisation de l'avance.</t>
  </si>
  <si>
    <t>- Montant additionnel à déduire au titre des ristournes</t>
  </si>
  <si>
    <t>- Montant à déduire de l’excédent des ristournes qui n’a pu être déduit</t>
  </si>
  <si>
    <t>au titre de la déduction de l’avance</t>
  </si>
  <si>
    <r>
      <t xml:space="preserve">Case réservée aux entreprises ayant demandé la restitution du crédit de TVA concerné par la suspension du droit à déduction </t>
    </r>
    <r>
      <rPr>
        <b/>
        <vertAlign val="superscript"/>
        <sz val="10"/>
        <rFont val="Times New Roman"/>
        <family val="1"/>
      </rPr>
      <t>(2)</t>
    </r>
  </si>
  <si>
    <t xml:space="preserve">    - Taxe due par les exploitants des établissements touristiques et des
       restaurants touristiques classés</t>
  </si>
  <si>
    <t>7- Taxe pour la protection de l’environnement au profit du fonds de
dépollution</t>
  </si>
  <si>
    <t xml:space="preserve">    - Taxe sur les voyages aériens et maritimes</t>
  </si>
  <si>
    <t>20 D / voyageur</t>
  </si>
  <si>
    <t>(4) Le droit est appliqué sur le chiffre d'affaires hors droits et taxes</t>
  </si>
  <si>
    <t>(5) Préciser ces documents</t>
  </si>
  <si>
    <t>(6) Le droit de timbre est liquidé comme suit:</t>
  </si>
  <si>
    <r>
      <t xml:space="preserve">Nature de la pièce imposable à la taxe </t>
    </r>
    <r>
      <rPr>
        <b/>
        <vertAlign val="superscript"/>
        <sz val="11"/>
        <rFont val="Times New Roman"/>
        <family val="1"/>
      </rPr>
      <t>(5)</t>
    </r>
    <r>
      <rPr>
        <b/>
        <sz val="11"/>
        <rFont val="Times New Roman"/>
        <family val="1"/>
      </rPr>
      <t xml:space="preserve"> </t>
    </r>
  </si>
  <si>
    <r>
      <t>Taxe due</t>
    </r>
    <r>
      <rPr>
        <b/>
        <vertAlign val="superscript"/>
        <sz val="11"/>
        <rFont val="Times New Roman"/>
        <family val="1"/>
      </rPr>
      <t xml:space="preserve"> (6)</t>
    </r>
  </si>
  <si>
    <t>• 5,000 D pour chaque ticket de transport international de personnes.</t>
  </si>
  <si>
    <t>• 0,600 D pour chaque facture ou lettre de change se prêtant à la lecture électronique.</t>
  </si>
  <si>
    <t>N° de la société</t>
  </si>
  <si>
    <t>13- Taxe solidaire au profit du fond de réparation des dégâts agricoles dus aux catastrophes naturelles</t>
  </si>
  <si>
    <t>15- Taxe au profit du fond de soutien de la santé publique</t>
  </si>
  <si>
    <t>14- Droit sur les séjours dans les hôtels touristiques</t>
  </si>
  <si>
    <t>Honoraires PP non soumises au régimes réel 10%</t>
  </si>
  <si>
    <t>Honoraires PP et PM régime réel 3%</t>
  </si>
  <si>
    <t>Honoraires, loyers résidents PP 10%</t>
  </si>
  <si>
    <t>Honoraires, loyers résidents PM 10%</t>
  </si>
  <si>
    <t>Honoraires, loyers non résidents PP 15%</t>
  </si>
  <si>
    <t>Honoraires, loyers non résidents PM 15%</t>
  </si>
  <si>
    <t>Loyers hôtels PP et PM régime réel 5%</t>
  </si>
  <si>
    <t>Honoraires payés pour performance de services pour autrui 10%</t>
  </si>
  <si>
    <t>Intérêts des dépôts dans des comptes spéciaux d'épargne auprès des étab. Bancaires et la CENT 20%</t>
  </si>
  <si>
    <t>Revenus des capitaux mobiliers résidents PP 20%</t>
  </si>
  <si>
    <t>Revenus des capitaux mobiliers résidents PM 20%</t>
  </si>
  <si>
    <t>Revenus des capitaux mobiliers non résidents PP 20%</t>
  </si>
  <si>
    <t>Revenus des capitaux mobiliers non résidents PM 20%</t>
  </si>
  <si>
    <t>Dividendes résidents PP 10%</t>
  </si>
  <si>
    <t>Dividendes non résidents PP et PM 10%</t>
  </si>
  <si>
    <t>Rémunération artistes 5%</t>
  </si>
  <si>
    <t>Rém. et primes accordées aux membres des conseils d'admin., instances et commissions non résidents PP 20%</t>
  </si>
  <si>
    <t>Rém. et primes accordées aux membres des conseils d'admin., instances et commissions résidents PP 20%</t>
  </si>
  <si>
    <t>Rém. et primes accordées aux membres des conseils d'admin., instances et commissions résidents PM 20%</t>
  </si>
  <si>
    <t>Rém. et primes accordées aux membres des conseils d'admin., instances et commissions non résidents PM 20%</t>
  </si>
  <si>
    <t>Rémunération servis aux salariés et non salariés pour travail occasionnel hors des activités principales 15%</t>
  </si>
  <si>
    <t>Intérêts des prêts payés aux étab. Bancaires non résidents 10%</t>
  </si>
  <si>
    <t>Plus value de cession des immeubles et droits y rattachés déclarés au contrat résidents 2,5%</t>
  </si>
  <si>
    <t>Plus value de cession des immeubles et droits y rattachés déclarés au contrat non résidents PP 2,5%</t>
  </si>
  <si>
    <t>Plus value de cession des immeubles et droits y rattachés déclarés au contrat non résidents PM 10%</t>
  </si>
  <si>
    <t>RS/Marché Stés 15% IS 1%</t>
  </si>
  <si>
    <t>RS/Marché Stés 10% IS 0,5%</t>
  </si>
  <si>
    <t>RS/Marché Stés indiv déductions 2/3 0,5%</t>
  </si>
  <si>
    <t>RS/Marché autres 1,5%</t>
  </si>
  <si>
    <t>RS/TVA au titre des montants payés par les étab. Publics 25%</t>
  </si>
  <si>
    <t>Montants payés aux non résidents exerçant dans le cadre d'étab stables n'ayant pas déposé une dec d'existence/
liés à des sociétés résidentes dans des pays ou régions ayant un réfime fiscal préférentiel 25%</t>
  </si>
  <si>
    <t>Montants payés aux non résidents exerçant dans le cadre d'étab stables n'ayant pas déposé une dec d'existence/
Autres étab. Stables 15%</t>
  </si>
  <si>
    <t>Avance sur les ventes des Eses indus. et les grossistes aux pers. physiques soumises au régime forfaitaire 1%</t>
  </si>
  <si>
    <t>Plus value de cession des actions et parts sociales non résidents PP 10%</t>
  </si>
  <si>
    <t>Plus value de cession des actions et parts sociales non résidents PM 15%</t>
  </si>
  <si>
    <t>Autres revenus servis aux non résidents PP 15%</t>
  </si>
  <si>
    <t>Autres revenus servis aux non résidents PM 15%</t>
  </si>
  <si>
    <t>Commissions revenant aux distributeurs agréés auprès des opérateurs TELECOM PP 1,5%</t>
  </si>
  <si>
    <t>Commissions revenant aux distributeurs agréés auprès des opérateurs TELECOM PM 1%</t>
  </si>
  <si>
    <t>RS au titre des droits d'enregistrement des contrats publics</t>
  </si>
  <si>
    <t>RS au titre des jeux de hasard 25%</t>
  </si>
  <si>
    <t>Rémunérations des personnes résidentes dans des pays ou régions ayant un régime fiscal préférentiel 25%</t>
  </si>
  <si>
    <t>Ventes des entreprises indus et commerciales au profit des intervenants dans la distributuons des biens et services dont la valeur annuelle &lt;= 20.000 DT 3%</t>
  </si>
  <si>
    <t xml:space="preserve">              Personne Physiques</t>
  </si>
  <si>
    <t xml:space="preserve">              Personne Morales</t>
  </si>
  <si>
    <t>5- Honoraires servis aux personnes physiques non soumises au régime réel</t>
  </si>
  <si>
    <t>6- Honoraires servis aux personnes morales et aux personnes physiques soumises au régime réel</t>
  </si>
  <si>
    <t>7- Rémunérations des artistes</t>
  </si>
  <si>
    <t>8- Loyers d’hôtels payés aus PP et PM soumises au régimes réel</t>
  </si>
  <si>
    <t>9- Rémunérations pour éfficacité de services rendus à autrui</t>
  </si>
  <si>
    <t>3- Contribution conjoncturelle due sur les salaires et pensions (4)</t>
  </si>
  <si>
    <t>(4) Cette contribution ne s'applique pas aux personnes réalisant des revenus nets au titres des traitements et salaires &lt; 5000 DT</t>
  </si>
  <si>
    <t xml:space="preserve">      * Servis aux non résidents et aux non établis (5)</t>
  </si>
  <si>
    <t>(5) En cas de convention, le taux à appliquer concernant les honoraires (redevances) est celui de la convention s’il est &lt; 15%</t>
  </si>
  <si>
    <t>11- Revenus des autres capitaux mobiliers (1)</t>
  </si>
  <si>
    <t>13- Rémunérations et primes accordées aux membres des conseils, instances et commissions</t>
  </si>
  <si>
    <t>15- Intérêts des prêts payés aux établissements bancaires non établis en Tunisie</t>
  </si>
  <si>
    <t>• Personnes physiques</t>
  </si>
  <si>
    <t>• Personnes morales non établies pour les biens immeubles et droits y rattachés</t>
  </si>
  <si>
    <t xml:space="preserve">     * Auprès des sociétés soumises à l'IS au taux de 15%</t>
  </si>
  <si>
    <t xml:space="preserve">     * Auprès des sociétés soumises à l'IS au taux de 10%</t>
  </si>
  <si>
    <t xml:space="preserve">     * Auprès des sociétés ind. bénéficiant d'une déduction 2/3 des revenus</t>
  </si>
  <si>
    <t xml:space="preserve">     * Auprès des autres sociétés</t>
  </si>
  <si>
    <t>(1) Ne sont pas soumis les intérêts des dépôts en monaies étrangères ou dinar convertible</t>
  </si>
  <si>
    <r>
      <t xml:space="preserve">      * Revenants aux non résidents</t>
    </r>
    <r>
      <rPr>
        <vertAlign val="superscript"/>
        <sz val="10"/>
        <rFont val="Times New Roman"/>
        <family val="1"/>
      </rPr>
      <t xml:space="preserve"> (2)</t>
    </r>
  </si>
  <si>
    <t>(2) En cas de convention, le taux à appliquer est celui de la convention s’il est &lt; 20%</t>
  </si>
  <si>
    <r>
      <t xml:space="preserve">      * Distribués aux personnes physiques et morales non résidentes </t>
    </r>
    <r>
      <rPr>
        <vertAlign val="superscript"/>
        <sz val="10"/>
        <rFont val="Times New Roman"/>
        <family val="1"/>
      </rPr>
      <t>(3)</t>
    </r>
  </si>
  <si>
    <r>
      <t xml:space="preserve">10- Intérêts des dépôts dans les comptes spéciaux d’épargne auprès des étab. bancaires et la caisse nationale d’épargne de Tunisie </t>
    </r>
    <r>
      <rPr>
        <vertAlign val="superscript"/>
        <sz val="10"/>
        <rFont val="Times New Roman"/>
        <family val="1"/>
      </rPr>
      <t>(1)</t>
    </r>
  </si>
  <si>
    <t>(3) En cas de convention, le taux à appliquer est celui de la convention s’il est &lt; 10%</t>
  </si>
  <si>
    <t>16- Prix de cession d'immeubles et des droits y rattachés déclarés
au contrat (4)</t>
  </si>
  <si>
    <t xml:space="preserve">      * Revenants aux non résidents</t>
  </si>
  <si>
    <t>(4) Les opérations de cession d'immeubles bâtis et non bâtis et des droits sociaux dans les sociétés immobilières non attachés au bilan, et des immeubles attachés au bilan et les opérations de cession des fonds de commerce.</t>
  </si>
  <si>
    <t>22- Avance due sur les ventes des entreprises industrielles et des entreprises exerçant l’activité de commerce de gros au profit des personnes physiques soumises à l’impôt sur le revenu selon le régime forfaitaire dans la catégorie des bénéfices industriels et commerciaux ou sur la base d’une assiette forfaitaire dans la catégorie des Bénéfices des professions non commerciales (1)</t>
  </si>
  <si>
    <t>23- Plus value de cession des actions, des parts sociales, ou des parts de fonds prévues par la législation les régissant par les personnes non résidentes et non établies (2)</t>
  </si>
  <si>
    <t>• Personnes physiques (3)</t>
  </si>
  <si>
    <t>• Personnes morales (4)</t>
  </si>
  <si>
    <t>• Personnes morales</t>
  </si>
  <si>
    <t>25- Rémunérations revenant aux personnes résidentes ou établies dans un pays ou une province ayant un régime fiscal préférentiel</t>
  </si>
  <si>
    <t>26- Commission revenant aux distibuteurs agréés des opérateurs de télécommunication</t>
  </si>
  <si>
    <t>28- Retenue à la source au titre des gains provenant des jeux de hasard, des paris, et tirages au sort</t>
  </si>
  <si>
    <t>(1) L'avance est calculée sur la base du montant brut indiqué sur la facture toutes taxes comprises à l'exception des ventes de produits soumis au régime d'homologation administrative des prix</t>
  </si>
  <si>
    <t>(2) La retenue à la source est appliquée sur la base de la plus value réalisée après déduction des dépenses engagées à l'occasion de l'achat ou de la revente</t>
  </si>
  <si>
    <t>(3) Avec un plafond de 2,5% du prix de cession (2,56% en cas de prise en charge pour le compte d'autrui)</t>
  </si>
  <si>
    <t>(4) Avec un plafond de 5% du prix de cession (5,26% en cas de prise en charge pour le compte d'autrui)</t>
  </si>
  <si>
    <t>24- Autres rémunérations servis aux non résidents et non établis (5)</t>
  </si>
  <si>
    <t>(5) En cas de convention, le taux à appliquer est celui de la convention s’il est &lt; 15%</t>
  </si>
  <si>
    <t>(6) Le droit d'enregistrement est calculé sur la base de 0,5% de la valeur globale du marché, et sera déduit du premier montant payé au titre dudit marché et des paiements ultérieurs si nécessaire</t>
  </si>
  <si>
    <t>29-Ventes des sociétés de production industrielle et celles exerçant dans le domaine du commerce au profit des intervenants dans la distribution des produits et services dont la valeur annuelle globale ne dépasse pas 20.000 D (7)</t>
  </si>
  <si>
    <t>(7) Le taux indiqué est appliqué sur le montant indiqué sur la facture toutes taxes comprises</t>
  </si>
  <si>
    <t>16- Taxe sur le sucre</t>
  </si>
  <si>
    <t>0,100 D/Kg</t>
  </si>
  <si>
    <t>1/9</t>
  </si>
  <si>
    <t>2/9</t>
  </si>
  <si>
    <t>3/9</t>
  </si>
  <si>
    <t>4/9</t>
  </si>
  <si>
    <t>5/9</t>
  </si>
  <si>
    <t>6/9</t>
  </si>
  <si>
    <t>7/9</t>
  </si>
  <si>
    <t>8/9</t>
  </si>
  <si>
    <t>9/9</t>
  </si>
  <si>
    <t>Report TVA:</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</si>
</sst>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DT&quot;;\-#,##0\ &quot;DT&quot;"/>
    <numFmt numFmtId="165" formatCode="#,##0\ &quot;DT&quot;;[Red]\-#,##0\ &quot;DT&quot;"/>
    <numFmt numFmtId="166" formatCode="#,##0.00\ &quot;DT&quot;;\-#,##0.00\ &quot;DT&quot;"/>
    <numFmt numFmtId="167" formatCode="#,##0.00\ &quot;DT&quot;;[Red]\-#,##0.00\ &quot;DT&quot;"/>
    <numFmt numFmtId="168" formatCode="_-* #,##0\ &quot;DT&quot;_-;\-* #,##0\ &quot;DT&quot;_-;_-* &quot;-&quot;\ &quot;DT&quot;_-;_-@_-"/>
    <numFmt numFmtId="169" formatCode="_-* #,##0\ _D_T_-;\-* #,##0\ _D_T_-;_-* &quot;-&quot;\ _D_T_-;_-@_-"/>
    <numFmt numFmtId="170" formatCode="_-* #,##0.00\ &quot;DT&quot;_-;\-* #,##0.00\ &quot;DT&quot;_-;_-* &quot;-&quot;??\ &quot;DT&quot;_-;_-@_-"/>
    <numFmt numFmtId="171" formatCode="_-* #,##0.00\ _D_T_-;\-* #,##0.00\ _D_T_-;_-* &quot;-&quot;??\ _D_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_-* #,##0\ _€_-;\-* #,##0\ _€_-;_-* &quot;-&quot;\ _€_-;_-@_-"/>
    <numFmt numFmtId="181" formatCode="_-* #,##0.00\ _€_-;\-* #,##0.00\ _€_-;_-* &quot;-&quot;??\ _€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 &quot;F&quot;;\-#,##0\ &quot;F&quot;"/>
    <numFmt numFmtId="191" formatCode="#,##0\ &quot;F&quot;;[Red]\-#,##0\ &quot;F&quot;"/>
    <numFmt numFmtId="192" formatCode="#,##0.00\ &quot;F&quot;;\-#,##0.00\ &quot;F&quot;"/>
    <numFmt numFmtId="193" formatCode="#,##0.00\ &quot;F&quot;;[Red]\-#,##0.00\ &quot;F&quot;"/>
    <numFmt numFmtId="194" formatCode="_-* #,##0\ &quot;F&quot;_-;\-* #,##0\ &quot;F&quot;_-;_-* &quot;-&quot;\ &quot;F&quot;_-;_-@_-"/>
    <numFmt numFmtId="195" formatCode="_-* #,##0\ _F_-;\-* #,##0\ _F_-;_-* &quot;-&quot;\ _F_-;_-@_-"/>
    <numFmt numFmtId="196" formatCode="_-* #,##0.00\ &quot;F&quot;_-;\-* #,##0.00\ &quot;F&quot;_-;_-* &quot;-&quot;??\ &quot;F&quot;_-;_-@_-"/>
    <numFmt numFmtId="197" formatCode="_-* #,##0.00\ _F_-;\-* #,##0.00\ _F_-;_-* &quot;-&quot;??\ _F_-;_-@_-"/>
    <numFmt numFmtId="198" formatCode="0.0%"/>
    <numFmt numFmtId="199" formatCode="0.0"/>
    <numFmt numFmtId="200" formatCode="0.000"/>
    <numFmt numFmtId="201" formatCode="0.0000"/>
    <numFmt numFmtId="202" formatCode="0.000;[Red]0.000"/>
    <numFmt numFmtId="203" formatCode="[$-40C]dddd\ d\ mmmm\ yyyy"/>
    <numFmt numFmtId="204" formatCode="#,##0.000\ \ ;\(#,##0.000\)\ "/>
    <numFmt numFmtId="205" formatCode="#,##0.000"/>
    <numFmt numFmtId="206" formatCode="000"/>
    <numFmt numFmtId="207" formatCode="#,##0.000\ \ ;\&lt;#,##0.000\&gt;"/>
    <numFmt numFmtId="208" formatCode="00"/>
    <numFmt numFmtId="209" formatCode="#,##0.000\ \ ;\&lt;#,##0.000\&gt;\ "/>
    <numFmt numFmtId="210" formatCode="0.000%"/>
  </numFmts>
  <fonts count="89">
    <font>
      <sz val="10"/>
      <name val="Arial"/>
      <family val="0"/>
    </font>
    <font>
      <sz val="8"/>
      <name val="Arial"/>
      <family val="2"/>
    </font>
    <font>
      <b/>
      <sz val="11"/>
      <color indexed="10"/>
      <name val="Arial"/>
      <family val="2"/>
    </font>
    <font>
      <u val="single"/>
      <sz val="10"/>
      <color indexed="36"/>
      <name val="Arial"/>
      <family val="2"/>
    </font>
    <font>
      <sz val="9"/>
      <name val="Arial"/>
      <family val="2"/>
    </font>
    <font>
      <b/>
      <sz val="9"/>
      <color indexed="10"/>
      <name val="Arial"/>
      <family val="2"/>
    </font>
    <font>
      <b/>
      <sz val="9"/>
      <name val="Arial"/>
      <family val="2"/>
    </font>
    <font>
      <i/>
      <sz val="8"/>
      <name val="Arial"/>
      <family val="2"/>
    </font>
    <font>
      <b/>
      <i/>
      <sz val="9"/>
      <name val="Arial"/>
      <family val="2"/>
    </font>
    <font>
      <b/>
      <sz val="8"/>
      <name val="Arial"/>
      <family val="2"/>
    </font>
    <font>
      <b/>
      <i/>
      <sz val="8"/>
      <name val="Arial"/>
      <family val="2"/>
    </font>
    <font>
      <sz val="10"/>
      <name val="Times New Roman"/>
      <family val="1"/>
    </font>
    <font>
      <b/>
      <sz val="10"/>
      <name val="Times New Roman"/>
      <family val="1"/>
    </font>
    <font>
      <b/>
      <sz val="11"/>
      <name val="Times New Roman"/>
      <family val="1"/>
    </font>
    <font>
      <sz val="11"/>
      <name val="Times New Roman"/>
      <family val="1"/>
    </font>
    <font>
      <b/>
      <sz val="12"/>
      <color indexed="10"/>
      <name val="Times New Roman"/>
      <family val="1"/>
    </font>
    <font>
      <b/>
      <sz val="10"/>
      <color indexed="10"/>
      <name val="Times New Roman"/>
      <family val="1"/>
    </font>
    <font>
      <b/>
      <sz val="11"/>
      <color indexed="10"/>
      <name val="Times New Roman"/>
      <family val="1"/>
    </font>
    <font>
      <sz val="9"/>
      <name val="Times New Roman"/>
      <family val="1"/>
    </font>
    <font>
      <b/>
      <sz val="9"/>
      <name val="Times New Roman"/>
      <family val="1"/>
    </font>
    <font>
      <b/>
      <sz val="10"/>
      <color indexed="12"/>
      <name val="Times New Roman"/>
      <family val="1"/>
    </font>
    <font>
      <b/>
      <sz val="12"/>
      <name val="Times New Roman"/>
      <family val="1"/>
    </font>
    <font>
      <vertAlign val="superscript"/>
      <sz val="10"/>
      <name val="Times New Roman"/>
      <family val="1"/>
    </font>
    <font>
      <b/>
      <sz val="12"/>
      <color indexed="12"/>
      <name val="Times New Roman"/>
      <family val="1"/>
    </font>
    <font>
      <b/>
      <sz val="16"/>
      <name val="Times New Roman"/>
      <family val="1"/>
    </font>
    <font>
      <b/>
      <vertAlign val="superscript"/>
      <sz val="11"/>
      <name val="Times New Roman"/>
      <family val="1"/>
    </font>
    <font>
      <vertAlign val="superscript"/>
      <sz val="11"/>
      <name val="Times New Roman"/>
      <family val="1"/>
    </font>
    <font>
      <sz val="10"/>
      <color indexed="12"/>
      <name val="Times New Roman"/>
      <family val="1"/>
    </font>
    <font>
      <sz val="10"/>
      <color indexed="12"/>
      <name val="Arial"/>
      <family val="2"/>
    </font>
    <font>
      <b/>
      <sz val="10.5"/>
      <name val="Times New Roman"/>
      <family val="1"/>
    </font>
    <font>
      <b/>
      <vertAlign val="superscript"/>
      <sz val="10"/>
      <name val="Times New Roman"/>
      <family val="1"/>
    </font>
    <font>
      <b/>
      <sz val="11"/>
      <name val="Arial"/>
      <family val="2"/>
    </font>
    <font>
      <sz val="10.5"/>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40"/>
      <name val="Times New Roman"/>
      <family val="1"/>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17"/>
      <name val="Arial"/>
      <family val="2"/>
    </font>
    <font>
      <sz val="10"/>
      <color indexed="10"/>
      <name val="Times New Roman"/>
      <family val="1"/>
    </font>
    <font>
      <sz val="11"/>
      <color indexed="10"/>
      <name val="Times New Roman"/>
      <family val="1"/>
    </font>
    <font>
      <sz val="9"/>
      <color indexed="9"/>
      <name val="Times New Roman"/>
      <family val="1"/>
    </font>
    <font>
      <sz val="10"/>
      <color indexed="9"/>
      <name val="Times New Roman"/>
      <family val="1"/>
    </font>
    <font>
      <sz val="10"/>
      <color indexed="30"/>
      <name val="Times New Roman"/>
      <family val="1"/>
    </font>
    <font>
      <b/>
      <sz val="11"/>
      <color indexed="9"/>
      <name val="Times New Roman"/>
      <family val="1"/>
    </font>
    <font>
      <b/>
      <sz val="12"/>
      <color indexed="9"/>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rgb="FF00B0F0"/>
      <name val="Times New Roman"/>
      <family val="1"/>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rgb="FFFF0000"/>
      <name val="Arial"/>
      <family val="2"/>
    </font>
    <font>
      <b/>
      <sz val="9"/>
      <color rgb="FF00B050"/>
      <name val="Arial"/>
      <family val="2"/>
    </font>
    <font>
      <sz val="10"/>
      <color rgb="FFFF0000"/>
      <name val="Times New Roman"/>
      <family val="1"/>
    </font>
    <font>
      <b/>
      <sz val="10"/>
      <color rgb="FFFF0000"/>
      <name val="Times New Roman"/>
      <family val="1"/>
    </font>
    <font>
      <sz val="11"/>
      <color rgb="FFFF0000"/>
      <name val="Times New Roman"/>
      <family val="1"/>
    </font>
    <font>
      <b/>
      <sz val="11"/>
      <color rgb="FFFF0000"/>
      <name val="Times New Roman"/>
      <family val="1"/>
    </font>
    <font>
      <b/>
      <sz val="12"/>
      <color rgb="FFFF0000"/>
      <name val="Times New Roman"/>
      <family val="1"/>
    </font>
    <font>
      <sz val="9"/>
      <color theme="0"/>
      <name val="Times New Roman"/>
      <family val="1"/>
    </font>
    <font>
      <sz val="10"/>
      <color theme="0"/>
      <name val="Times New Roman"/>
      <family val="1"/>
    </font>
    <font>
      <b/>
      <sz val="11"/>
      <color theme="0"/>
      <name val="Times New Roman"/>
      <family val="1"/>
    </font>
    <font>
      <b/>
      <sz val="12"/>
      <color theme="0"/>
      <name val="Times New Roman"/>
      <family val="1"/>
    </font>
    <font>
      <sz val="10"/>
      <color rgb="FF0070C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medium"/>
      <top style="thin"/>
      <bottom style="thin"/>
    </border>
    <border>
      <left style="medium"/>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medium"/>
      <right style="medium"/>
      <top style="medium"/>
      <bottom style="mediu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style="thin"/>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0" borderId="2" applyNumberFormat="0" applyFill="0" applyAlignment="0" applyProtection="0"/>
    <xf numFmtId="0" fontId="64" fillId="27" borderId="1" applyNumberFormat="0" applyAlignment="0" applyProtection="0"/>
    <xf numFmtId="0" fontId="65" fillId="28" borderId="0" applyNumberFormat="0" applyBorder="0" applyAlignment="0" applyProtection="0"/>
    <xf numFmtId="0" fontId="66" fillId="0" borderId="0" applyNumberFormat="0" applyFont="0" applyFill="0" applyBorder="0" applyAlignment="0" applyProtection="0"/>
    <xf numFmtId="0" fontId="3" fillId="0" borderId="0" applyNumberFormat="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69" fillId="26" borderId="4"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2" borderId="9" applyNumberFormat="0" applyAlignment="0" applyProtection="0"/>
  </cellStyleXfs>
  <cellXfs count="958">
    <xf numFmtId="0" fontId="0" fillId="0" borderId="0" xfId="0" applyAlignment="1">
      <alignment/>
    </xf>
    <xf numFmtId="0" fontId="4" fillId="0" borderId="0" xfId="0" applyFont="1" applyAlignment="1">
      <alignment/>
    </xf>
    <xf numFmtId="0" fontId="4" fillId="0" borderId="0" xfId="0" applyFont="1" applyFill="1" applyAlignment="1">
      <alignment/>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xf>
    <xf numFmtId="0" fontId="4" fillId="0" borderId="0" xfId="0" applyFont="1" applyAlignment="1" applyProtection="1">
      <alignment/>
      <protection locked="0"/>
    </xf>
    <xf numFmtId="0" fontId="77"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Alignment="1">
      <alignment horizontal="left" vertical="center"/>
    </xf>
    <xf numFmtId="0" fontId="6" fillId="0" borderId="1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horizontal="center" vertical="center"/>
    </xf>
    <xf numFmtId="205" fontId="4" fillId="0" borderId="10"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4" fillId="0" borderId="0" xfId="0" applyFont="1" applyFill="1" applyBorder="1" applyAlignment="1">
      <alignment horizontal="center" vertical="center"/>
    </xf>
    <xf numFmtId="205" fontId="6" fillId="0" borderId="10" xfId="0" applyNumberFormat="1" applyFont="1" applyFill="1" applyBorder="1" applyAlignment="1">
      <alignment horizontal="center" vertical="center"/>
    </xf>
    <xf numFmtId="9" fontId="4" fillId="0" borderId="10" xfId="0" applyNumberFormat="1" applyFont="1" applyFill="1" applyBorder="1" applyAlignment="1">
      <alignment horizontal="center" vertical="center"/>
    </xf>
    <xf numFmtId="0" fontId="4" fillId="0" borderId="0" xfId="0" applyFont="1" applyFill="1" applyAlignment="1">
      <alignment vertical="center"/>
    </xf>
    <xf numFmtId="0" fontId="6" fillId="0" borderId="0" xfId="0" applyFont="1" applyFill="1" applyBorder="1" applyAlignment="1">
      <alignment horizontal="center" vertical="center"/>
    </xf>
    <xf numFmtId="198" fontId="4" fillId="0" borderId="10" xfId="0" applyNumberFormat="1" applyFont="1" applyFill="1" applyBorder="1" applyAlignment="1">
      <alignment horizontal="center" vertical="center"/>
    </xf>
    <xf numFmtId="205" fontId="6" fillId="33" borderId="10" xfId="0" applyNumberFormat="1" applyFont="1" applyFill="1" applyBorder="1" applyAlignment="1">
      <alignment horizontal="center" vertical="center"/>
    </xf>
    <xf numFmtId="0" fontId="8" fillId="33" borderId="10" xfId="0" applyFont="1" applyFill="1" applyBorder="1" applyAlignment="1">
      <alignment horizontal="right" vertical="center"/>
    </xf>
    <xf numFmtId="0" fontId="4" fillId="0" borderId="0" xfId="0" applyFont="1" applyAlignment="1" applyProtection="1">
      <alignment horizontal="center"/>
      <protection locked="0"/>
    </xf>
    <xf numFmtId="0" fontId="4" fillId="0" borderId="0" xfId="0" applyFont="1" applyFill="1" applyAlignment="1">
      <alignment horizontal="center"/>
    </xf>
    <xf numFmtId="0" fontId="8" fillId="0" borderId="0" xfId="0" applyFont="1" applyFill="1" applyAlignment="1">
      <alignment horizontal="right" vertical="center"/>
    </xf>
    <xf numFmtId="0" fontId="5" fillId="0" borderId="0" xfId="0" applyFont="1" applyFill="1" applyAlignment="1">
      <alignment horizontal="left"/>
    </xf>
    <xf numFmtId="0" fontId="5" fillId="0" borderId="0" xfId="0" applyFont="1" applyFill="1" applyAlignment="1">
      <alignment horizontal="center"/>
    </xf>
    <xf numFmtId="0" fontId="4" fillId="0" borderId="10" xfId="0" applyFont="1" applyFill="1" applyBorder="1" applyAlignment="1">
      <alignment horizontal="center" vertical="center"/>
    </xf>
    <xf numFmtId="9" fontId="4" fillId="0" borderId="10" xfId="52" applyFont="1" applyFill="1" applyBorder="1" applyAlignment="1">
      <alignment horizontal="center" vertical="center"/>
    </xf>
    <xf numFmtId="0" fontId="6" fillId="0" borderId="0" xfId="0" applyFont="1" applyFill="1" applyAlignment="1">
      <alignment horizontal="center"/>
    </xf>
    <xf numFmtId="0" fontId="4" fillId="0" borderId="0" xfId="0" applyFont="1" applyFill="1" applyBorder="1" applyAlignment="1">
      <alignment horizontal="center"/>
    </xf>
    <xf numFmtId="200" fontId="4" fillId="0" borderId="0" xfId="0" applyNumberFormat="1" applyFont="1" applyFill="1" applyBorder="1" applyAlignment="1">
      <alignment horizontal="center"/>
    </xf>
    <xf numFmtId="200" fontId="4" fillId="0" borderId="0" xfId="0" applyNumberFormat="1" applyFont="1" applyBorder="1" applyAlignment="1">
      <alignment horizontal="center"/>
    </xf>
    <xf numFmtId="0" fontId="6" fillId="0" borderId="0" xfId="0" applyFont="1" applyFill="1" applyAlignment="1">
      <alignment vertical="center"/>
    </xf>
    <xf numFmtId="205" fontId="4" fillId="0" borderId="11" xfId="0" applyNumberFormat="1" applyFont="1" applyFill="1" applyBorder="1" applyAlignment="1">
      <alignment horizontal="center" vertical="center"/>
    </xf>
    <xf numFmtId="9" fontId="6" fillId="0" borderId="10" xfId="52" applyFont="1" applyFill="1" applyBorder="1" applyAlignment="1">
      <alignment horizontal="center" vertical="center"/>
    </xf>
    <xf numFmtId="0" fontId="5" fillId="0" borderId="0" xfId="0" applyFont="1" applyFill="1" applyAlignment="1">
      <alignment horizontal="left" vertical="center"/>
    </xf>
    <xf numFmtId="205" fontId="4" fillId="0" borderId="0" xfId="0" applyNumberFormat="1" applyFont="1" applyFill="1" applyBorder="1" applyAlignment="1">
      <alignment horizontal="center" vertical="center"/>
    </xf>
    <xf numFmtId="205" fontId="6" fillId="0" borderId="0" xfId="0" applyNumberFormat="1"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pplyProtection="1">
      <alignment horizontal="center"/>
      <protection locked="0"/>
    </xf>
    <xf numFmtId="0" fontId="78" fillId="0" borderId="0" xfId="0" applyFont="1" applyAlignment="1" applyProtection="1">
      <alignment vertical="center"/>
      <protection locked="0"/>
    </xf>
    <xf numFmtId="0" fontId="5" fillId="0" borderId="0" xfId="0" applyFont="1" applyFill="1" applyAlignment="1" applyProtection="1">
      <alignment/>
      <protection locked="0"/>
    </xf>
    <xf numFmtId="0" fontId="6" fillId="0" borderId="0" xfId="0" applyFont="1" applyFill="1" applyAlignment="1" applyProtection="1">
      <alignment horizontal="center"/>
      <protection locked="0"/>
    </xf>
    <xf numFmtId="0" fontId="6" fillId="0" borderId="1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208" fontId="4" fillId="0" borderId="13" xfId="0" applyNumberFormat="1" applyFont="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0" xfId="0" applyFont="1" applyAlignment="1" applyProtection="1">
      <alignment vertical="center"/>
      <protection locked="0"/>
    </xf>
    <xf numFmtId="0" fontId="6" fillId="0" borderId="0" xfId="0" applyFont="1" applyFill="1" applyBorder="1" applyAlignment="1" applyProtection="1">
      <alignment horizontal="center" vertical="center" wrapText="1"/>
      <protection locked="0"/>
    </xf>
    <xf numFmtId="9" fontId="6" fillId="0" borderId="10" xfId="0" applyNumberFormat="1" applyFont="1" applyFill="1" applyBorder="1" applyAlignment="1" applyProtection="1">
      <alignment horizontal="center" vertical="center" wrapText="1"/>
      <protection locked="0"/>
    </xf>
    <xf numFmtId="205" fontId="4" fillId="0" borderId="0" xfId="0" applyNumberFormat="1" applyFont="1" applyFill="1" applyBorder="1" applyAlignment="1" applyProtection="1">
      <alignment horizontal="center" vertical="center"/>
      <protection locked="0"/>
    </xf>
    <xf numFmtId="205" fontId="6" fillId="0" borderId="0" xfId="0" applyNumberFormat="1" applyFont="1" applyFill="1" applyBorder="1" applyAlignment="1" applyProtection="1">
      <alignment horizontal="center" vertical="center"/>
      <protection locked="0"/>
    </xf>
    <xf numFmtId="198" fontId="6" fillId="0" borderId="0" xfId="0" applyNumberFormat="1" applyFont="1" applyFill="1" applyAlignment="1" applyProtection="1">
      <alignment horizontal="center"/>
      <protection locked="0"/>
    </xf>
    <xf numFmtId="200" fontId="6" fillId="0" borderId="0" xfId="0" applyNumberFormat="1" applyFont="1" applyFill="1" applyAlignment="1" applyProtection="1">
      <alignment horizontal="center"/>
      <protection locked="0"/>
    </xf>
    <xf numFmtId="0" fontId="5" fillId="0" borderId="0" xfId="0" applyFont="1" applyFill="1" applyAlignment="1" applyProtection="1">
      <alignment horizontal="left" vertical="center"/>
      <protection locked="0"/>
    </xf>
    <xf numFmtId="0" fontId="4" fillId="0" borderId="0" xfId="0" applyFont="1" applyFill="1" applyAlignment="1" applyProtection="1">
      <alignment/>
      <protection locked="0"/>
    </xf>
    <xf numFmtId="0" fontId="4" fillId="0" borderId="0" xfId="0" applyFont="1" applyFill="1" applyAlignment="1" applyProtection="1">
      <alignment vertical="center"/>
      <protection locked="0"/>
    </xf>
    <xf numFmtId="0" fontId="4" fillId="0" borderId="0" xfId="0" applyFont="1" applyAlignment="1" applyProtection="1">
      <alignment horizontal="center" vertical="center"/>
      <protection locked="0"/>
    </xf>
    <xf numFmtId="0" fontId="9" fillId="0" borderId="10" xfId="0" applyFont="1" applyFill="1" applyBorder="1" applyAlignment="1">
      <alignment horizontal="center" vertical="center"/>
    </xf>
    <xf numFmtId="0" fontId="9" fillId="0" borderId="0" xfId="0" applyFont="1" applyFill="1" applyAlignment="1" applyProtection="1">
      <alignment horizontal="center"/>
      <protection locked="0"/>
    </xf>
    <xf numFmtId="0" fontId="9" fillId="0" borderId="0" xfId="0" applyFont="1" applyFill="1" applyAlignment="1" applyProtection="1">
      <alignment horizontal="center" vertical="center"/>
      <protection locked="0"/>
    </xf>
    <xf numFmtId="9" fontId="9" fillId="0" borderId="0" xfId="0" applyNumberFormat="1" applyFont="1" applyFill="1" applyAlignment="1" applyProtection="1">
      <alignment horizontal="left"/>
      <protection locked="0"/>
    </xf>
    <xf numFmtId="207" fontId="9" fillId="0" borderId="0" xfId="0" applyNumberFormat="1" applyFont="1" applyFill="1" applyAlignment="1" applyProtection="1">
      <alignment horizontal="center" vertical="center"/>
      <protection locked="0"/>
    </xf>
    <xf numFmtId="200" fontId="9" fillId="0" borderId="0" xfId="0" applyNumberFormat="1" applyFont="1" applyFill="1" applyAlignment="1" applyProtection="1">
      <alignment horizontal="center" vertical="center"/>
      <protection locked="0"/>
    </xf>
    <xf numFmtId="0" fontId="9" fillId="0" borderId="0" xfId="0" applyFont="1" applyFill="1" applyBorder="1" applyAlignment="1" applyProtection="1">
      <alignment/>
      <protection locked="0"/>
    </xf>
    <xf numFmtId="207" fontId="9" fillId="0" borderId="0" xfId="0" applyNumberFormat="1" applyFont="1" applyFill="1" applyBorder="1" applyAlignment="1" applyProtection="1">
      <alignment horizontal="center" vertical="center"/>
      <protection locked="0"/>
    </xf>
    <xf numFmtId="200" fontId="9" fillId="0" borderId="0" xfId="0" applyNumberFormat="1" applyFont="1" applyFill="1" applyBorder="1" applyAlignment="1" applyProtection="1">
      <alignment horizontal="center" vertical="center"/>
      <protection locked="0"/>
    </xf>
    <xf numFmtId="0" fontId="9" fillId="0" borderId="0" xfId="0" applyFont="1" applyFill="1" applyAlignment="1" applyProtection="1">
      <alignment/>
      <protection locked="0"/>
    </xf>
    <xf numFmtId="0" fontId="10" fillId="0" borderId="0" xfId="0" applyFont="1" applyFill="1" applyAlignment="1" applyProtection="1">
      <alignment horizontal="center" vertical="center"/>
      <protection locked="0"/>
    </xf>
    <xf numFmtId="207" fontId="9" fillId="0" borderId="10" xfId="0" applyNumberFormat="1" applyFont="1" applyFill="1" applyBorder="1" applyAlignment="1" applyProtection="1">
      <alignment horizontal="center" vertical="center"/>
      <protection locked="0"/>
    </xf>
    <xf numFmtId="0" fontId="1" fillId="0" borderId="0" xfId="0" applyFont="1" applyFill="1" applyAlignment="1" applyProtection="1">
      <alignment vertical="center"/>
      <protection locked="0"/>
    </xf>
    <xf numFmtId="0" fontId="1" fillId="0" borderId="0" xfId="0" applyFont="1" applyFill="1" applyAlignment="1" applyProtection="1">
      <alignment horizontal="right" vertical="center"/>
      <protection locked="0"/>
    </xf>
    <xf numFmtId="200" fontId="1" fillId="0" borderId="0" xfId="0" applyNumberFormat="1" applyFont="1" applyFill="1" applyAlignment="1" applyProtection="1">
      <alignment/>
      <protection locked="0"/>
    </xf>
    <xf numFmtId="0" fontId="1" fillId="0" borderId="0" xfId="0" applyFont="1" applyFill="1" applyAlignment="1" applyProtection="1">
      <alignment horizontal="right"/>
      <protection locked="0"/>
    </xf>
    <xf numFmtId="0" fontId="9" fillId="0" borderId="0" xfId="0" applyFont="1" applyFill="1" applyAlignment="1" applyProtection="1">
      <alignment horizontal="right" vertical="center"/>
      <protection locked="0"/>
    </xf>
    <xf numFmtId="49" fontId="15" fillId="0" borderId="10" xfId="0" applyNumberFormat="1" applyFont="1" applyBorder="1" applyAlignment="1" applyProtection="1">
      <alignment horizontal="center" vertical="center"/>
      <protection locked="0"/>
    </xf>
    <xf numFmtId="0" fontId="11" fillId="0" borderId="0" xfId="0" applyFont="1" applyAlignment="1">
      <alignment horizontal="right" vertical="center"/>
    </xf>
    <xf numFmtId="0" fontId="11" fillId="0" borderId="0" xfId="0" applyFont="1" applyAlignment="1">
      <alignment/>
    </xf>
    <xf numFmtId="0" fontId="15" fillId="0" borderId="0" xfId="0" applyNumberFormat="1" applyFont="1" applyAlignment="1" applyProtection="1">
      <alignment/>
      <protection locked="0"/>
    </xf>
    <xf numFmtId="0" fontId="11" fillId="0" borderId="14" xfId="0" applyNumberFormat="1" applyFont="1" applyBorder="1" applyAlignment="1">
      <alignment vertical="center"/>
    </xf>
    <xf numFmtId="0" fontId="15" fillId="0" borderId="0" xfId="0" applyNumberFormat="1" applyFont="1" applyAlignment="1" applyProtection="1">
      <alignment horizontal="left"/>
      <protection locked="0"/>
    </xf>
    <xf numFmtId="0" fontId="15" fillId="0" borderId="10" xfId="0" applyNumberFormat="1" applyFont="1" applyBorder="1" applyAlignment="1" applyProtection="1">
      <alignment horizontal="center" vertical="center"/>
      <protection locked="0"/>
    </xf>
    <xf numFmtId="0" fontId="15" fillId="0" borderId="10" xfId="0" applyNumberFormat="1" applyFont="1" applyBorder="1" applyAlignment="1">
      <alignment horizontal="center" vertical="center"/>
    </xf>
    <xf numFmtId="0" fontId="11" fillId="0" borderId="0" xfId="0" applyNumberFormat="1" applyFont="1" applyAlignment="1">
      <alignment/>
    </xf>
    <xf numFmtId="0" fontId="11" fillId="0" borderId="0" xfId="0" applyNumberFormat="1" applyFont="1" applyAlignment="1">
      <alignment horizontal="center"/>
    </xf>
    <xf numFmtId="0" fontId="11" fillId="0" borderId="0" xfId="0" applyFont="1" applyBorder="1" applyAlignment="1">
      <alignment/>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0" xfId="0" applyFont="1" applyBorder="1" applyAlignment="1">
      <alignment/>
    </xf>
    <xf numFmtId="0" fontId="18" fillId="0" borderId="14" xfId="0" applyFont="1" applyBorder="1" applyAlignment="1">
      <alignment vertical="center"/>
    </xf>
    <xf numFmtId="0" fontId="18" fillId="0" borderId="0" xfId="0" applyFont="1" applyAlignment="1">
      <alignment/>
    </xf>
    <xf numFmtId="0" fontId="18" fillId="0" borderId="0" xfId="0" applyFont="1" applyFill="1" applyAlignment="1">
      <alignment/>
    </xf>
    <xf numFmtId="49" fontId="17" fillId="0" borderId="0" xfId="0" applyNumberFormat="1" applyFont="1" applyAlignment="1">
      <alignment horizontal="center"/>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17"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xf>
    <xf numFmtId="0" fontId="18" fillId="0" borderId="0" xfId="0" applyFont="1" applyBorder="1" applyAlignment="1">
      <alignment/>
    </xf>
    <xf numFmtId="0" fontId="18" fillId="0" borderId="16" xfId="0" applyFont="1" applyBorder="1" applyAlignment="1">
      <alignment/>
    </xf>
    <xf numFmtId="0" fontId="18" fillId="0" borderId="0" xfId="0" applyFont="1" applyBorder="1" applyAlignment="1">
      <alignment vertical="center"/>
    </xf>
    <xf numFmtId="0" fontId="11" fillId="0" borderId="0" xfId="0" applyFont="1" applyAlignment="1">
      <alignment vertical="center"/>
    </xf>
    <xf numFmtId="0" fontId="11" fillId="0" borderId="15" xfId="0" applyFont="1" applyBorder="1" applyAlignment="1">
      <alignment horizontal="left" vertical="center" wrapText="1"/>
    </xf>
    <xf numFmtId="0" fontId="11" fillId="0" borderId="0" xfId="0" applyFont="1" applyBorder="1" applyAlignment="1">
      <alignment horizontal="left" vertical="center"/>
    </xf>
    <xf numFmtId="0" fontId="11" fillId="0" borderId="16" xfId="0" applyFont="1" applyBorder="1" applyAlignment="1">
      <alignment horizontal="left" vertical="center"/>
    </xf>
    <xf numFmtId="0" fontId="18" fillId="0" borderId="14" xfId="0" applyFont="1" applyBorder="1" applyAlignment="1">
      <alignment/>
    </xf>
    <xf numFmtId="0" fontId="18" fillId="0" borderId="21" xfId="0" applyFont="1" applyBorder="1" applyAlignment="1">
      <alignment/>
    </xf>
    <xf numFmtId="49" fontId="17" fillId="0" borderId="0" xfId="0" applyNumberFormat="1" applyFont="1" applyAlignment="1">
      <alignment horizontal="center" vertical="center"/>
    </xf>
    <xf numFmtId="0" fontId="18" fillId="0" borderId="0" xfId="0" applyFont="1" applyAlignment="1">
      <alignment horizontal="left" vertical="top"/>
    </xf>
    <xf numFmtId="0" fontId="18" fillId="0" borderId="0" xfId="0" applyFont="1" applyAlignment="1">
      <alignment horizontal="left" vertical="center" wrapText="1"/>
    </xf>
    <xf numFmtId="0" fontId="18" fillId="0" borderId="0" xfId="0" applyFont="1" applyAlignment="1">
      <alignment horizontal="left" vertical="center"/>
    </xf>
    <xf numFmtId="0" fontId="20" fillId="0" borderId="0" xfId="44" applyFont="1" applyAlignment="1" applyProtection="1">
      <alignment/>
      <protection/>
    </xf>
    <xf numFmtId="0" fontId="11" fillId="0" borderId="0" xfId="44" applyFont="1" applyAlignment="1" applyProtection="1">
      <alignment/>
      <protection/>
    </xf>
    <xf numFmtId="0" fontId="11" fillId="0" borderId="0" xfId="0" applyFont="1" applyAlignment="1">
      <alignment horizontal="center"/>
    </xf>
    <xf numFmtId="0" fontId="12" fillId="0" borderId="0" xfId="0" applyFont="1" applyAlignment="1">
      <alignment/>
    </xf>
    <xf numFmtId="0" fontId="12" fillId="0" borderId="17" xfId="0" applyFont="1" applyBorder="1" applyAlignment="1">
      <alignment/>
    </xf>
    <xf numFmtId="0" fontId="11" fillId="0" borderId="19" xfId="0" applyFont="1" applyBorder="1" applyAlignment="1">
      <alignment horizontal="center" vertical="center"/>
    </xf>
    <xf numFmtId="0" fontId="11" fillId="0" borderId="17" xfId="0" applyFont="1" applyBorder="1" applyAlignment="1" applyProtection="1">
      <alignment horizontal="center"/>
      <protection/>
    </xf>
    <xf numFmtId="0" fontId="11" fillId="0" borderId="19" xfId="0" applyFont="1" applyBorder="1" applyAlignment="1" applyProtection="1">
      <alignment horizontal="center"/>
      <protection/>
    </xf>
    <xf numFmtId="0" fontId="11" fillId="0" borderId="15" xfId="0" applyFont="1" applyBorder="1" applyAlignment="1">
      <alignment/>
    </xf>
    <xf numFmtId="0" fontId="11" fillId="0" borderId="16" xfId="0" applyFont="1" applyBorder="1" applyAlignment="1">
      <alignment/>
    </xf>
    <xf numFmtId="0" fontId="11" fillId="0" borderId="15" xfId="0" applyFont="1" applyBorder="1" applyAlignment="1">
      <alignment vertical="center"/>
    </xf>
    <xf numFmtId="0" fontId="11" fillId="0" borderId="16" xfId="0" applyFont="1" applyBorder="1" applyAlignment="1">
      <alignment vertical="center"/>
    </xf>
    <xf numFmtId="205" fontId="79" fillId="0" borderId="15" xfId="0" applyNumberFormat="1" applyFont="1" applyBorder="1" applyAlignment="1" applyProtection="1">
      <alignment vertical="center"/>
      <protection/>
    </xf>
    <xf numFmtId="205" fontId="79" fillId="0" borderId="16" xfId="0" applyNumberFormat="1" applyFont="1" applyBorder="1" applyAlignment="1" applyProtection="1">
      <alignment vertical="center"/>
      <protection/>
    </xf>
    <xf numFmtId="0" fontId="11" fillId="0" borderId="0" xfId="0" applyFont="1" applyBorder="1" applyAlignment="1">
      <alignment vertical="center"/>
    </xf>
    <xf numFmtId="205" fontId="79" fillId="0" borderId="0" xfId="0" applyNumberFormat="1" applyFont="1" applyAlignment="1">
      <alignment vertical="center"/>
    </xf>
    <xf numFmtId="205" fontId="79" fillId="0" borderId="16" xfId="0" applyNumberFormat="1" applyFont="1" applyBorder="1" applyAlignment="1">
      <alignment vertical="center"/>
    </xf>
    <xf numFmtId="0" fontId="13" fillId="0" borderId="22" xfId="0" applyFont="1" applyBorder="1" applyAlignment="1" applyProtection="1">
      <alignment horizontal="center" vertical="center"/>
      <protection/>
    </xf>
    <xf numFmtId="0" fontId="11" fillId="0" borderId="23" xfId="0" applyFont="1" applyBorder="1" applyAlignment="1">
      <alignment/>
    </xf>
    <xf numFmtId="0" fontId="11" fillId="0" borderId="14" xfId="0" applyFont="1" applyBorder="1" applyAlignment="1">
      <alignment/>
    </xf>
    <xf numFmtId="0" fontId="11" fillId="0" borderId="21" xfId="0" applyFont="1" applyBorder="1" applyAlignment="1">
      <alignment/>
    </xf>
    <xf numFmtId="0" fontId="11" fillId="0" borderId="0" xfId="0" applyFont="1" applyAlignment="1">
      <alignment horizontal="center" vertical="center"/>
    </xf>
    <xf numFmtId="0" fontId="11" fillId="0" borderId="0" xfId="0" applyFont="1" applyBorder="1" applyAlignment="1">
      <alignment horizontal="center" vertical="center"/>
    </xf>
    <xf numFmtId="0" fontId="14" fillId="0" borderId="0" xfId="0" applyFont="1" applyAlignment="1">
      <alignment/>
    </xf>
    <xf numFmtId="0" fontId="79" fillId="0" borderId="15" xfId="0" applyFont="1" applyBorder="1" applyAlignment="1">
      <alignment/>
    </xf>
    <xf numFmtId="0" fontId="79" fillId="0" borderId="0" xfId="0" applyFont="1" applyBorder="1" applyAlignment="1">
      <alignment/>
    </xf>
    <xf numFmtId="0" fontId="79" fillId="0" borderId="16" xfId="0" applyFont="1" applyBorder="1" applyAlignment="1">
      <alignment/>
    </xf>
    <xf numFmtId="0" fontId="79" fillId="0" borderId="23" xfId="0" applyFont="1" applyBorder="1" applyAlignment="1">
      <alignment/>
    </xf>
    <xf numFmtId="0" fontId="79" fillId="0" borderId="14" xfId="0" applyFont="1" applyBorder="1" applyAlignment="1">
      <alignment/>
    </xf>
    <xf numFmtId="0" fontId="79" fillId="0" borderId="21" xfId="0" applyFont="1" applyBorder="1" applyAlignment="1">
      <alignment/>
    </xf>
    <xf numFmtId="0" fontId="11" fillId="0" borderId="10" xfId="0" applyFont="1" applyBorder="1" applyAlignment="1">
      <alignment/>
    </xf>
    <xf numFmtId="0" fontId="13" fillId="0" borderId="0" xfId="0" applyFont="1" applyAlignment="1">
      <alignment/>
    </xf>
    <xf numFmtId="0" fontId="19" fillId="0" borderId="15" xfId="0" applyFont="1" applyBorder="1" applyAlignment="1">
      <alignment/>
    </xf>
    <xf numFmtId="205" fontId="18" fillId="0" borderId="15" xfId="0" applyNumberFormat="1" applyFont="1" applyBorder="1" applyAlignment="1">
      <alignment horizontal="center"/>
    </xf>
    <xf numFmtId="205" fontId="18" fillId="0" borderId="0" xfId="0" applyNumberFormat="1" applyFont="1" applyBorder="1" applyAlignment="1">
      <alignment horizontal="center"/>
    </xf>
    <xf numFmtId="205" fontId="18" fillId="0" borderId="16" xfId="0" applyNumberFormat="1" applyFont="1" applyBorder="1" applyAlignment="1">
      <alignment horizontal="center"/>
    </xf>
    <xf numFmtId="205" fontId="79" fillId="0" borderId="23" xfId="0" applyNumberFormat="1" applyFont="1" applyBorder="1" applyAlignment="1">
      <alignment/>
    </xf>
    <xf numFmtId="205" fontId="79" fillId="0" borderId="14" xfId="0" applyNumberFormat="1" applyFont="1" applyBorder="1" applyAlignment="1">
      <alignment/>
    </xf>
    <xf numFmtId="205" fontId="79" fillId="0" borderId="21" xfId="0" applyNumberFormat="1" applyFont="1" applyBorder="1" applyAlignment="1">
      <alignment/>
    </xf>
    <xf numFmtId="16" fontId="11" fillId="0" borderId="0" xfId="0" applyNumberFormat="1" applyFont="1" applyAlignment="1">
      <alignment/>
    </xf>
    <xf numFmtId="0" fontId="18" fillId="0" borderId="0" xfId="0" applyFont="1" applyAlignment="1">
      <alignment vertical="center"/>
    </xf>
    <xf numFmtId="49" fontId="11" fillId="0" borderId="15" xfId="0" applyNumberFormat="1" applyFont="1" applyBorder="1" applyAlignment="1">
      <alignment/>
    </xf>
    <xf numFmtId="0" fontId="11" fillId="0" borderId="15" xfId="0" applyFont="1" applyBorder="1" applyAlignment="1">
      <alignment horizontal="center"/>
    </xf>
    <xf numFmtId="0" fontId="11" fillId="0" borderId="0" xfId="0" applyFont="1" applyBorder="1" applyAlignment="1">
      <alignment horizontal="center"/>
    </xf>
    <xf numFmtId="0" fontId="11" fillId="0" borderId="16" xfId="0" applyFont="1" applyBorder="1" applyAlignment="1">
      <alignment horizontal="center"/>
    </xf>
    <xf numFmtId="0" fontId="19" fillId="0" borderId="0" xfId="0" applyFont="1" applyAlignment="1">
      <alignment horizontal="center"/>
    </xf>
    <xf numFmtId="16" fontId="18" fillId="0" borderId="0" xfId="0" applyNumberFormat="1" applyFont="1" applyAlignment="1">
      <alignment/>
    </xf>
    <xf numFmtId="0" fontId="19" fillId="0" borderId="0" xfId="0" applyFont="1" applyAlignment="1">
      <alignment/>
    </xf>
    <xf numFmtId="0" fontId="18" fillId="0" borderId="10" xfId="0" applyFont="1" applyBorder="1" applyAlignment="1">
      <alignment horizontal="center" vertical="center"/>
    </xf>
    <xf numFmtId="49" fontId="18" fillId="0" borderId="0" xfId="0" applyNumberFormat="1" applyFont="1" applyAlignment="1">
      <alignment horizontal="left" vertical="center"/>
    </xf>
    <xf numFmtId="0" fontId="11" fillId="0" borderId="19" xfId="0" applyFont="1" applyBorder="1" applyAlignment="1">
      <alignment/>
    </xf>
    <xf numFmtId="49" fontId="18" fillId="0" borderId="23" xfId="0" applyNumberFormat="1" applyFont="1" applyBorder="1" applyAlignment="1">
      <alignment/>
    </xf>
    <xf numFmtId="49" fontId="18" fillId="0" borderId="14" xfId="0" applyNumberFormat="1" applyFont="1" applyBorder="1" applyAlignment="1">
      <alignment/>
    </xf>
    <xf numFmtId="49" fontId="18" fillId="0" borderId="21" xfId="0" applyNumberFormat="1" applyFont="1" applyBorder="1" applyAlignment="1">
      <alignment/>
    </xf>
    <xf numFmtId="0" fontId="11" fillId="0" borderId="24" xfId="0" applyFont="1" applyBorder="1" applyAlignment="1">
      <alignment horizontal="center"/>
    </xf>
    <xf numFmtId="0" fontId="11" fillId="0" borderId="11" xfId="0" applyFont="1" applyBorder="1" applyAlignment="1">
      <alignment horizontal="center"/>
    </xf>
    <xf numFmtId="0" fontId="11" fillId="0" borderId="20" xfId="0" applyFont="1" applyBorder="1" applyAlignment="1">
      <alignment horizontal="center"/>
    </xf>
    <xf numFmtId="0" fontId="11" fillId="0" borderId="24" xfId="0" applyFont="1" applyBorder="1" applyAlignment="1">
      <alignment horizontal="center" vertical="center"/>
    </xf>
    <xf numFmtId="0" fontId="11" fillId="0" borderId="11" xfId="0" applyFont="1" applyBorder="1" applyAlignment="1">
      <alignment horizontal="center" vertical="center"/>
    </xf>
    <xf numFmtId="0" fontId="18" fillId="0" borderId="18" xfId="0" applyFont="1" applyBorder="1" applyAlignment="1">
      <alignment/>
    </xf>
    <xf numFmtId="0" fontId="18" fillId="0" borderId="19" xfId="0" applyFont="1" applyBorder="1" applyAlignment="1">
      <alignment/>
    </xf>
    <xf numFmtId="0" fontId="80" fillId="0" borderId="20" xfId="0" applyFont="1" applyBorder="1" applyAlignment="1" applyProtection="1">
      <alignment/>
      <protection locked="0"/>
    </xf>
    <xf numFmtId="0" fontId="79" fillId="0" borderId="24" xfId="0" applyFont="1" applyBorder="1" applyAlignment="1">
      <alignment/>
    </xf>
    <xf numFmtId="0" fontId="79" fillId="0" borderId="11" xfId="0" applyFont="1" applyBorder="1" applyAlignment="1">
      <alignment/>
    </xf>
    <xf numFmtId="0" fontId="19" fillId="0" borderId="17" xfId="0" applyFont="1" applyBorder="1" applyAlignment="1">
      <alignment vertical="center"/>
    </xf>
    <xf numFmtId="0" fontId="19" fillId="0" borderId="18" xfId="0" applyFont="1" applyBorder="1" applyAlignment="1">
      <alignment vertical="center"/>
    </xf>
    <xf numFmtId="0" fontId="19" fillId="0" borderId="19" xfId="0" applyFont="1" applyBorder="1" applyAlignment="1">
      <alignment vertical="center"/>
    </xf>
    <xf numFmtId="0" fontId="19" fillId="0" borderId="15" xfId="0" applyFont="1" applyBorder="1" applyAlignment="1">
      <alignment vertical="center"/>
    </xf>
    <xf numFmtId="0" fontId="19" fillId="0" borderId="0" xfId="0" applyFont="1" applyBorder="1" applyAlignment="1">
      <alignment vertical="center"/>
    </xf>
    <xf numFmtId="0" fontId="19" fillId="0" borderId="16" xfId="0" applyFont="1" applyBorder="1" applyAlignment="1">
      <alignment vertical="center"/>
    </xf>
    <xf numFmtId="0" fontId="19" fillId="0" borderId="23" xfId="0" applyFont="1" applyBorder="1" applyAlignment="1">
      <alignment vertical="center"/>
    </xf>
    <xf numFmtId="0" fontId="19" fillId="0" borderId="14" xfId="0" applyFont="1" applyBorder="1" applyAlignment="1">
      <alignment vertical="center"/>
    </xf>
    <xf numFmtId="0" fontId="19" fillId="0" borderId="21" xfId="0" applyFont="1" applyBorder="1" applyAlignment="1">
      <alignment vertical="center"/>
    </xf>
    <xf numFmtId="0" fontId="18" fillId="0" borderId="18" xfId="0" applyFont="1" applyBorder="1" applyAlignment="1">
      <alignment vertical="center"/>
    </xf>
    <xf numFmtId="0" fontId="18" fillId="0" borderId="19" xfId="0" applyFont="1" applyBorder="1" applyAlignment="1">
      <alignment vertical="center"/>
    </xf>
    <xf numFmtId="0" fontId="18" fillId="0" borderId="16" xfId="0" applyFont="1" applyBorder="1" applyAlignment="1">
      <alignment vertical="center"/>
    </xf>
    <xf numFmtId="0" fontId="18" fillId="0" borderId="23" xfId="0" applyFont="1" applyBorder="1" applyAlignment="1">
      <alignment vertical="center"/>
    </xf>
    <xf numFmtId="0" fontId="18" fillId="0" borderId="21" xfId="0" applyFont="1" applyBorder="1" applyAlignment="1">
      <alignment vertical="center"/>
    </xf>
    <xf numFmtId="0" fontId="12" fillId="0" borderId="0" xfId="0" applyFont="1" applyAlignment="1">
      <alignment vertical="center"/>
    </xf>
    <xf numFmtId="0" fontId="19" fillId="0" borderId="20" xfId="0" applyFont="1" applyBorder="1" applyAlignment="1">
      <alignment vertical="center"/>
    </xf>
    <xf numFmtId="0" fontId="19" fillId="0" borderId="24" xfId="0" applyFont="1" applyBorder="1" applyAlignment="1">
      <alignment horizontal="center" vertical="center"/>
    </xf>
    <xf numFmtId="0" fontId="19" fillId="0" borderId="11" xfId="0" applyFont="1" applyBorder="1" applyAlignment="1">
      <alignment vertical="center"/>
    </xf>
    <xf numFmtId="0" fontId="18" fillId="0" borderId="10" xfId="0" applyFont="1" applyBorder="1" applyAlignment="1">
      <alignment/>
    </xf>
    <xf numFmtId="0" fontId="12" fillId="0" borderId="10" xfId="0" applyFont="1" applyBorder="1" applyAlignment="1">
      <alignment horizontal="center" vertical="center"/>
    </xf>
    <xf numFmtId="0" fontId="2" fillId="0" borderId="10" xfId="0" applyNumberFormat="1" applyFont="1" applyBorder="1" applyAlignment="1" applyProtection="1">
      <alignment horizontal="center" vertical="center"/>
      <protection/>
    </xf>
    <xf numFmtId="205" fontId="4" fillId="34" borderId="13" xfId="0" applyNumberFormat="1" applyFont="1" applyFill="1" applyBorder="1" applyAlignment="1" applyProtection="1">
      <alignment horizontal="center" vertical="center"/>
      <protection locked="0"/>
    </xf>
    <xf numFmtId="0" fontId="11" fillId="0" borderId="0" xfId="0" applyFont="1" applyAlignment="1">
      <alignment horizontal="right"/>
    </xf>
    <xf numFmtId="0" fontId="11" fillId="0" borderId="15" xfId="0" applyFont="1" applyBorder="1" applyAlignment="1">
      <alignment/>
    </xf>
    <xf numFmtId="0" fontId="11" fillId="0" borderId="0" xfId="0" applyFont="1" applyBorder="1" applyAlignment="1">
      <alignment/>
    </xf>
    <xf numFmtId="0" fontId="11" fillId="0" borderId="14" xfId="0" applyFont="1" applyBorder="1" applyAlignment="1">
      <alignment/>
    </xf>
    <xf numFmtId="0" fontId="11" fillId="0" borderId="14" xfId="0" applyFont="1" applyBorder="1" applyAlignment="1">
      <alignment vertical="center"/>
    </xf>
    <xf numFmtId="198" fontId="11" fillId="0" borderId="24" xfId="0" applyNumberFormat="1" applyFont="1" applyFill="1" applyBorder="1" applyAlignment="1">
      <alignment horizontal="center" vertical="center"/>
    </xf>
    <xf numFmtId="0" fontId="15" fillId="0" borderId="15" xfId="0" applyFont="1" applyBorder="1" applyAlignment="1" applyProtection="1">
      <alignment vertical="center"/>
      <protection/>
    </xf>
    <xf numFmtId="208" fontId="15" fillId="0" borderId="10" xfId="0" applyNumberFormat="1" applyFont="1" applyBorder="1" applyAlignment="1" applyProtection="1">
      <alignment horizontal="center" vertical="center"/>
      <protection/>
    </xf>
    <xf numFmtId="9" fontId="11" fillId="0" borderId="10" xfId="0" applyNumberFormat="1" applyFont="1" applyBorder="1" applyAlignment="1">
      <alignment horizontal="center"/>
    </xf>
    <xf numFmtId="0" fontId="11" fillId="0" borderId="23" xfId="0" applyFont="1" applyBorder="1" applyAlignment="1">
      <alignment vertical="center"/>
    </xf>
    <xf numFmtId="0" fontId="18" fillId="0" borderId="0" xfId="0" applyFont="1" applyAlignment="1">
      <alignment vertical="top" wrapText="1"/>
    </xf>
    <xf numFmtId="49" fontId="11" fillId="0" borderId="15" xfId="0" applyNumberFormat="1" applyFont="1" applyBorder="1" applyAlignment="1">
      <alignment vertical="center"/>
    </xf>
    <xf numFmtId="49" fontId="11" fillId="0" borderId="0" xfId="0" applyNumberFormat="1" applyFont="1" applyBorder="1" applyAlignment="1">
      <alignment vertical="center"/>
    </xf>
    <xf numFmtId="0" fontId="11" fillId="0" borderId="0" xfId="0" applyFont="1" applyAlignment="1">
      <alignment horizontal="left" vertical="top"/>
    </xf>
    <xf numFmtId="0" fontId="16" fillId="0" borderId="0" xfId="0" applyFont="1" applyBorder="1" applyAlignment="1" applyProtection="1">
      <alignment/>
      <protection locked="0"/>
    </xf>
    <xf numFmtId="10" fontId="11" fillId="0" borderId="15" xfId="0" applyNumberFormat="1" applyFont="1" applyFill="1" applyBorder="1" applyAlignment="1">
      <alignment horizontal="center"/>
    </xf>
    <xf numFmtId="49" fontId="11" fillId="0" borderId="16" xfId="0" applyNumberFormat="1" applyFont="1" applyFill="1" applyBorder="1" applyAlignment="1">
      <alignment horizontal="center"/>
    </xf>
    <xf numFmtId="0" fontId="11" fillId="0" borderId="15" xfId="0" applyFont="1" applyFill="1" applyBorder="1" applyAlignment="1">
      <alignment/>
    </xf>
    <xf numFmtId="0" fontId="11" fillId="0" borderId="16" xfId="0" applyFont="1" applyFill="1" applyBorder="1" applyAlignment="1">
      <alignment/>
    </xf>
    <xf numFmtId="9" fontId="11" fillId="0" borderId="15" xfId="0" applyNumberFormat="1" applyFont="1" applyBorder="1" applyAlignment="1">
      <alignment horizontal="center"/>
    </xf>
    <xf numFmtId="205" fontId="81" fillId="0" borderId="15" xfId="0" applyNumberFormat="1" applyFont="1" applyFill="1" applyBorder="1" applyAlignment="1">
      <alignment/>
    </xf>
    <xf numFmtId="205" fontId="81" fillId="0" borderId="16" xfId="0" applyNumberFormat="1" applyFont="1" applyFill="1" applyBorder="1" applyAlignment="1">
      <alignment/>
    </xf>
    <xf numFmtId="205" fontId="81" fillId="0" borderId="0" xfId="0" applyNumberFormat="1" applyFont="1" applyFill="1" applyBorder="1" applyAlignment="1">
      <alignment/>
    </xf>
    <xf numFmtId="205" fontId="81" fillId="0" borderId="15" xfId="0" applyNumberFormat="1" applyFont="1" applyFill="1" applyBorder="1" applyAlignment="1">
      <alignment vertical="center"/>
    </xf>
    <xf numFmtId="205" fontId="81" fillId="0" borderId="16" xfId="0" applyNumberFormat="1" applyFont="1" applyFill="1" applyBorder="1" applyAlignment="1">
      <alignment vertical="center"/>
    </xf>
    <xf numFmtId="205" fontId="81" fillId="0" borderId="15" xfId="0" applyNumberFormat="1" applyFont="1" applyFill="1" applyBorder="1" applyAlignment="1" applyProtection="1">
      <alignment/>
      <protection/>
    </xf>
    <xf numFmtId="205" fontId="81" fillId="0" borderId="16" xfId="0" applyNumberFormat="1" applyFont="1" applyFill="1" applyBorder="1" applyAlignment="1" applyProtection="1">
      <alignment/>
      <protection/>
    </xf>
    <xf numFmtId="205" fontId="81" fillId="0" borderId="15" xfId="0" applyNumberFormat="1" applyFont="1" applyBorder="1" applyAlignment="1">
      <alignment/>
    </xf>
    <xf numFmtId="205" fontId="81" fillId="0" borderId="16" xfId="0" applyNumberFormat="1" applyFont="1" applyBorder="1" applyAlignment="1">
      <alignment/>
    </xf>
    <xf numFmtId="205" fontId="81" fillId="0" borderId="15" xfId="0" applyNumberFormat="1" applyFont="1" applyBorder="1" applyAlignment="1" applyProtection="1">
      <alignment/>
      <protection/>
    </xf>
    <xf numFmtId="205" fontId="81" fillId="0" borderId="16" xfId="0" applyNumberFormat="1" applyFont="1" applyBorder="1" applyAlignment="1" applyProtection="1">
      <alignment/>
      <protection/>
    </xf>
    <xf numFmtId="205" fontId="81" fillId="0" borderId="0" xfId="0" applyNumberFormat="1" applyFont="1" applyBorder="1" applyAlignment="1">
      <alignment/>
    </xf>
    <xf numFmtId="49" fontId="11" fillId="0" borderId="17" xfId="0" applyNumberFormat="1" applyFont="1" applyBorder="1" applyAlignment="1">
      <alignment vertical="center"/>
    </xf>
    <xf numFmtId="49" fontId="11" fillId="0" borderId="23" xfId="0" applyNumberFormat="1" applyFont="1" applyBorder="1" applyAlignment="1">
      <alignment vertical="center"/>
    </xf>
    <xf numFmtId="49" fontId="11" fillId="0" borderId="0" xfId="0" applyNumberFormat="1" applyFont="1" applyBorder="1" applyAlignment="1">
      <alignment/>
    </xf>
    <xf numFmtId="49" fontId="11" fillId="0" borderId="16" xfId="0" applyNumberFormat="1" applyFont="1" applyBorder="1" applyAlignment="1">
      <alignment/>
    </xf>
    <xf numFmtId="9" fontId="11" fillId="0" borderId="16" xfId="0" applyNumberFormat="1" applyFont="1" applyBorder="1" applyAlignment="1">
      <alignment horizontal="center"/>
    </xf>
    <xf numFmtId="205" fontId="82" fillId="0" borderId="15" xfId="0" applyNumberFormat="1" applyFont="1" applyBorder="1" applyAlignment="1">
      <alignment horizontal="center"/>
    </xf>
    <xf numFmtId="205" fontId="82" fillId="0" borderId="16" xfId="0" applyNumberFormat="1" applyFont="1" applyBorder="1" applyAlignment="1">
      <alignment horizontal="center"/>
    </xf>
    <xf numFmtId="205" fontId="83" fillId="0" borderId="15" xfId="0" applyNumberFormat="1" applyFont="1" applyBorder="1" applyAlignment="1">
      <alignment horizontal="center"/>
    </xf>
    <xf numFmtId="205" fontId="83" fillId="0" borderId="0" xfId="0" applyNumberFormat="1" applyFont="1" applyBorder="1" applyAlignment="1">
      <alignment horizontal="center"/>
    </xf>
    <xf numFmtId="205" fontId="83" fillId="0" borderId="16" xfId="0" applyNumberFormat="1" applyFont="1" applyBorder="1" applyAlignment="1">
      <alignment horizontal="center"/>
    </xf>
    <xf numFmtId="205" fontId="82" fillId="0" borderId="23" xfId="0" applyNumberFormat="1" applyFont="1" applyBorder="1" applyAlignment="1">
      <alignment/>
    </xf>
    <xf numFmtId="205" fontId="82" fillId="0" borderId="21" xfId="0" applyNumberFormat="1" applyFont="1" applyBorder="1" applyAlignment="1">
      <alignment/>
    </xf>
    <xf numFmtId="0" fontId="11" fillId="0" borderId="0" xfId="0" applyFont="1" applyBorder="1" applyAlignment="1" quotePrefix="1">
      <alignment/>
    </xf>
    <xf numFmtId="0" fontId="19" fillId="0" borderId="0" xfId="0" applyFont="1" applyBorder="1" applyAlignment="1">
      <alignment/>
    </xf>
    <xf numFmtId="0" fontId="19" fillId="0" borderId="0" xfId="0" applyFont="1" applyBorder="1" applyAlignment="1" quotePrefix="1">
      <alignment/>
    </xf>
    <xf numFmtId="0" fontId="18" fillId="0" borderId="0" xfId="0" applyFont="1" applyBorder="1" applyAlignment="1" quotePrefix="1">
      <alignment/>
    </xf>
    <xf numFmtId="0" fontId="11" fillId="0" borderId="0" xfId="0" applyFont="1" applyAlignment="1" quotePrefix="1">
      <alignment/>
    </xf>
    <xf numFmtId="0" fontId="13" fillId="0" borderId="0" xfId="0" applyFont="1" applyBorder="1" applyAlignment="1">
      <alignment/>
    </xf>
    <xf numFmtId="0" fontId="11" fillId="0" borderId="17" xfId="0" applyFont="1" applyBorder="1" applyAlignment="1">
      <alignment vertical="center"/>
    </xf>
    <xf numFmtId="0" fontId="11" fillId="0" borderId="25" xfId="0" applyFont="1" applyBorder="1" applyAlignment="1">
      <alignment/>
    </xf>
    <xf numFmtId="0" fontId="11" fillId="0" borderId="26" xfId="0" applyFont="1" applyBorder="1" applyAlignment="1">
      <alignment/>
    </xf>
    <xf numFmtId="0" fontId="11" fillId="0" borderId="27" xfId="0" applyFont="1" applyBorder="1" applyAlignment="1">
      <alignment/>
    </xf>
    <xf numFmtId="0" fontId="11" fillId="0" borderId="0" xfId="0" applyFont="1" applyAlignment="1" applyProtection="1">
      <alignment/>
      <protection locked="0"/>
    </xf>
    <xf numFmtId="0" fontId="11" fillId="0" borderId="20" xfId="0" applyFont="1" applyBorder="1" applyAlignment="1">
      <alignment horizontal="center" vertical="center"/>
    </xf>
    <xf numFmtId="207" fontId="6" fillId="34" borderId="0" xfId="0" applyNumberFormat="1" applyFont="1" applyFill="1" applyAlignment="1">
      <alignment horizontal="center" vertical="center"/>
    </xf>
    <xf numFmtId="0" fontId="83" fillId="0" borderId="26" xfId="0" applyFont="1" applyBorder="1" applyAlignment="1" applyProtection="1">
      <alignment horizontal="center" vertical="center"/>
      <protection/>
    </xf>
    <xf numFmtId="0" fontId="13" fillId="0" borderId="10" xfId="0" applyFont="1" applyBorder="1" applyAlignment="1">
      <alignment horizontal="center" vertical="center"/>
    </xf>
    <xf numFmtId="0" fontId="18" fillId="0" borderId="0" xfId="0" applyFont="1" applyAlignment="1" quotePrefix="1">
      <alignment/>
    </xf>
    <xf numFmtId="0" fontId="13" fillId="0" borderId="14" xfId="0" applyFont="1" applyBorder="1" applyAlignment="1">
      <alignment vertical="center"/>
    </xf>
    <xf numFmtId="0" fontId="13" fillId="0" borderId="17" xfId="0" applyFont="1" applyBorder="1" applyAlignment="1">
      <alignment/>
    </xf>
    <xf numFmtId="0" fontId="13" fillId="0" borderId="18" xfId="0" applyFont="1" applyBorder="1" applyAlignment="1">
      <alignment horizontal="center"/>
    </xf>
    <xf numFmtId="0" fontId="13" fillId="0" borderId="19" xfId="0" applyFont="1" applyBorder="1" applyAlignment="1">
      <alignment/>
    </xf>
    <xf numFmtId="0" fontId="11" fillId="0" borderId="0" xfId="0" applyFont="1" applyAlignment="1">
      <alignment/>
    </xf>
    <xf numFmtId="0" fontId="82" fillId="0" borderId="10" xfId="0" applyFont="1" applyBorder="1" applyAlignment="1">
      <alignment horizontal="center" vertical="top"/>
    </xf>
    <xf numFmtId="0" fontId="4" fillId="0" borderId="10" xfId="0" applyFont="1" applyFill="1" applyBorder="1" applyAlignment="1">
      <alignment horizontal="left" vertical="center" wrapText="1"/>
    </xf>
    <xf numFmtId="0" fontId="11" fillId="0" borderId="18"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8" fillId="0" borderId="0" xfId="0" applyFont="1" applyFill="1" applyAlignment="1">
      <alignment vertical="center"/>
    </xf>
    <xf numFmtId="49" fontId="17" fillId="0" borderId="0" xfId="0" applyNumberFormat="1" applyFont="1" applyBorder="1" applyAlignment="1">
      <alignment horizontal="center" vertical="center"/>
    </xf>
    <xf numFmtId="0" fontId="11" fillId="0" borderId="0" xfId="0" applyFont="1" applyFill="1" applyAlignment="1">
      <alignment/>
    </xf>
    <xf numFmtId="49" fontId="17" fillId="0" borderId="0" xfId="0" applyNumberFormat="1" applyFont="1" applyAlignment="1">
      <alignment horizontal="center" vertical="top"/>
    </xf>
    <xf numFmtId="205" fontId="4" fillId="0" borderId="10" xfId="0" applyNumberFormat="1" applyFont="1" applyFill="1" applyBorder="1" applyAlignment="1">
      <alignment horizontal="right" vertical="center"/>
    </xf>
    <xf numFmtId="205" fontId="6" fillId="0" borderId="10" xfId="0" applyNumberFormat="1" applyFont="1" applyFill="1" applyBorder="1" applyAlignment="1">
      <alignment horizontal="right" vertical="center"/>
    </xf>
    <xf numFmtId="0" fontId="11" fillId="0" borderId="16" xfId="0" applyFont="1" applyBorder="1" applyAlignment="1">
      <alignment horizontal="center" vertical="center"/>
    </xf>
    <xf numFmtId="0" fontId="11" fillId="0" borderId="21" xfId="0" applyFont="1" applyBorder="1" applyAlignment="1">
      <alignment horizontal="center" vertical="center"/>
    </xf>
    <xf numFmtId="0" fontId="81" fillId="0" borderId="0" xfId="0" applyFont="1" applyBorder="1" applyAlignment="1">
      <alignment horizontal="center"/>
    </xf>
    <xf numFmtId="205" fontId="80" fillId="0" borderId="23" xfId="0" applyNumberFormat="1" applyFont="1" applyFill="1" applyBorder="1" applyAlignment="1">
      <alignment horizontal="center" vertical="center"/>
    </xf>
    <xf numFmtId="205" fontId="80" fillId="0" borderId="14" xfId="0" applyNumberFormat="1" applyFont="1" applyFill="1" applyBorder="1" applyAlignment="1">
      <alignment horizontal="center" vertical="center"/>
    </xf>
    <xf numFmtId="205" fontId="80" fillId="0" borderId="21" xfId="0" applyNumberFormat="1" applyFont="1" applyFill="1" applyBorder="1" applyAlignment="1">
      <alignment horizontal="center" vertical="center"/>
    </xf>
    <xf numFmtId="9" fontId="4" fillId="0" borderId="10" xfId="0" applyNumberFormat="1" applyFont="1" applyFill="1" applyBorder="1" applyAlignment="1" quotePrefix="1">
      <alignment horizontal="center" vertical="center"/>
    </xf>
    <xf numFmtId="0" fontId="11" fillId="0" borderId="15" xfId="0" applyFont="1" applyBorder="1" applyAlignment="1">
      <alignment vertical="top"/>
    </xf>
    <xf numFmtId="205" fontId="84" fillId="0" borderId="0" xfId="0" applyNumberFormat="1" applyFont="1" applyBorder="1" applyAlignment="1">
      <alignment/>
    </xf>
    <xf numFmtId="0" fontId="11" fillId="0" borderId="23" xfId="0" applyFont="1" applyBorder="1" applyAlignment="1">
      <alignment horizontal="left" vertical="center" wrapText="1"/>
    </xf>
    <xf numFmtId="0" fontId="11" fillId="0" borderId="14" xfId="0" applyFont="1" applyBorder="1" applyAlignment="1">
      <alignment horizontal="left" vertical="center" wrapText="1"/>
    </xf>
    <xf numFmtId="0" fontId="11" fillId="0" borderId="21" xfId="0" applyFont="1" applyBorder="1" applyAlignment="1">
      <alignment horizontal="left" vertical="center" wrapText="1"/>
    </xf>
    <xf numFmtId="9" fontId="11" fillId="0" borderId="11" xfId="0" applyNumberFormat="1" applyFont="1" applyFill="1" applyBorder="1" applyAlignment="1">
      <alignment horizontal="center" vertical="center"/>
    </xf>
    <xf numFmtId="205" fontId="82" fillId="0" borderId="0" xfId="0" applyNumberFormat="1" applyFont="1" applyBorder="1" applyAlignment="1" applyProtection="1">
      <alignment vertical="center"/>
      <protection/>
    </xf>
    <xf numFmtId="205" fontId="82" fillId="0" borderId="16" xfId="0" applyNumberFormat="1" applyFont="1" applyBorder="1" applyAlignment="1" applyProtection="1">
      <alignment vertical="center"/>
      <protection/>
    </xf>
    <xf numFmtId="205" fontId="80" fillId="0" borderId="15" xfId="0" applyNumberFormat="1" applyFont="1" applyBorder="1" applyAlignment="1" applyProtection="1">
      <alignment vertical="center"/>
      <protection locked="0"/>
    </xf>
    <xf numFmtId="205" fontId="80" fillId="0" borderId="0" xfId="0" applyNumberFormat="1" applyFont="1" applyBorder="1" applyAlignment="1" applyProtection="1">
      <alignment vertical="center"/>
      <protection locked="0"/>
    </xf>
    <xf numFmtId="205" fontId="80" fillId="0" borderId="16" xfId="0" applyNumberFormat="1" applyFont="1" applyBorder="1" applyAlignment="1" applyProtection="1">
      <alignment vertical="center"/>
      <protection locked="0"/>
    </xf>
    <xf numFmtId="205" fontId="80" fillId="0" borderId="23" xfId="0" applyNumberFormat="1" applyFont="1" applyBorder="1" applyAlignment="1" applyProtection="1">
      <alignment vertical="center"/>
      <protection locked="0"/>
    </xf>
    <xf numFmtId="0" fontId="11" fillId="0" borderId="21" xfId="0" applyFont="1" applyBorder="1" applyAlignment="1">
      <alignment vertical="center"/>
    </xf>
    <xf numFmtId="9" fontId="11" fillId="0" borderId="0" xfId="0" applyNumberFormat="1" applyFont="1" applyBorder="1" applyAlignment="1">
      <alignment horizontal="center" vertical="center"/>
    </xf>
    <xf numFmtId="0" fontId="12" fillId="0" borderId="0" xfId="0" applyFont="1" applyBorder="1" applyAlignment="1" quotePrefix="1">
      <alignment/>
    </xf>
    <xf numFmtId="49" fontId="11" fillId="0" borderId="18" xfId="0" applyNumberFormat="1" applyFont="1" applyBorder="1" applyAlignment="1">
      <alignment vertical="center"/>
    </xf>
    <xf numFmtId="49" fontId="11" fillId="0" borderId="19" xfId="0" applyNumberFormat="1" applyFont="1" applyBorder="1" applyAlignment="1">
      <alignment vertical="center"/>
    </xf>
    <xf numFmtId="49" fontId="11" fillId="0" borderId="16" xfId="0" applyNumberFormat="1" applyFont="1" applyBorder="1" applyAlignment="1">
      <alignment vertical="center"/>
    </xf>
    <xf numFmtId="49" fontId="11" fillId="0" borderId="14" xfId="0" applyNumberFormat="1" applyFont="1" applyBorder="1" applyAlignment="1">
      <alignment vertical="center"/>
    </xf>
    <xf numFmtId="49" fontId="11" fillId="0" borderId="21" xfId="0" applyNumberFormat="1" applyFont="1" applyBorder="1" applyAlignment="1">
      <alignment vertical="center"/>
    </xf>
    <xf numFmtId="49" fontId="11" fillId="0" borderId="25" xfId="0" applyNumberFormat="1" applyFont="1" applyBorder="1" applyAlignment="1">
      <alignment horizontal="left" vertical="center"/>
    </xf>
    <xf numFmtId="49" fontId="11" fillId="0" borderId="26" xfId="0" applyNumberFormat="1" applyFont="1" applyBorder="1" applyAlignment="1">
      <alignment horizontal="left" vertical="center"/>
    </xf>
    <xf numFmtId="49" fontId="11" fillId="0" borderId="27" xfId="0" applyNumberFormat="1" applyFont="1" applyBorder="1" applyAlignment="1">
      <alignment horizontal="left" vertical="center"/>
    </xf>
    <xf numFmtId="0" fontId="23" fillId="0" borderId="0" xfId="44" applyFont="1" applyBorder="1" applyAlignment="1" applyProtection="1">
      <alignment/>
      <protection/>
    </xf>
    <xf numFmtId="9" fontId="18" fillId="0" borderId="0" xfId="0" applyNumberFormat="1" applyFont="1" applyBorder="1" applyAlignment="1">
      <alignment horizontal="center"/>
    </xf>
    <xf numFmtId="0" fontId="11" fillId="0" borderId="18" xfId="0" applyFont="1" applyBorder="1" applyAlignment="1">
      <alignment/>
    </xf>
    <xf numFmtId="49" fontId="11" fillId="0" borderId="15" xfId="0" applyNumberFormat="1" applyFont="1" applyBorder="1" applyAlignment="1">
      <alignment vertical="top"/>
    </xf>
    <xf numFmtId="205" fontId="85" fillId="0" borderId="0" xfId="0" applyNumberFormat="1" applyFont="1" applyBorder="1" applyAlignment="1">
      <alignment/>
    </xf>
    <xf numFmtId="49" fontId="81" fillId="0" borderId="0" xfId="0" applyNumberFormat="1" applyFont="1" applyBorder="1" applyAlignment="1">
      <alignment/>
    </xf>
    <xf numFmtId="0" fontId="81" fillId="0" borderId="0" xfId="0" applyFont="1" applyBorder="1" applyAlignment="1">
      <alignment/>
    </xf>
    <xf numFmtId="49" fontId="18" fillId="0" borderId="0" xfId="0" applyNumberFormat="1" applyFont="1" applyBorder="1" applyAlignment="1">
      <alignment horizontal="left"/>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0" fontId="6" fillId="0" borderId="10" xfId="0" applyFont="1" applyBorder="1" applyAlignment="1">
      <alignment vertical="center"/>
    </xf>
    <xf numFmtId="9" fontId="4" fillId="0" borderId="10" xfId="52" applyFont="1" applyFill="1" applyBorder="1" applyAlignment="1">
      <alignment horizontal="center"/>
    </xf>
    <xf numFmtId="49" fontId="4" fillId="0" borderId="12"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protection locked="0"/>
    </xf>
    <xf numFmtId="0" fontId="13" fillId="0" borderId="22" xfId="0" applyFont="1" applyBorder="1" applyAlignment="1" applyProtection="1">
      <alignment horizontal="center" vertical="top"/>
      <protection/>
    </xf>
    <xf numFmtId="207" fontId="4" fillId="0" borderId="13" xfId="0" applyNumberFormat="1" applyFont="1" applyFill="1" applyBorder="1" applyAlignment="1" applyProtection="1">
      <alignment horizontal="right" vertical="center"/>
      <protection locked="0"/>
    </xf>
    <xf numFmtId="207" fontId="4" fillId="0" borderId="10" xfId="0" applyNumberFormat="1" applyFont="1" applyFill="1" applyBorder="1" applyAlignment="1" applyProtection="1">
      <alignment horizontal="right" vertical="center"/>
      <protection locked="0"/>
    </xf>
    <xf numFmtId="207" fontId="4" fillId="0" borderId="12" xfId="0" applyNumberFormat="1" applyFont="1" applyFill="1" applyBorder="1" applyAlignment="1" applyProtection="1">
      <alignment horizontal="right" vertical="center"/>
      <protection locked="0"/>
    </xf>
    <xf numFmtId="207" fontId="4" fillId="34" borderId="12" xfId="0" applyNumberFormat="1" applyFont="1" applyFill="1" applyBorder="1" applyAlignment="1" applyProtection="1">
      <alignment horizontal="right" vertical="center"/>
      <protection/>
    </xf>
    <xf numFmtId="207" fontId="4" fillId="34" borderId="13" xfId="0" applyNumberFormat="1" applyFont="1" applyFill="1" applyBorder="1" applyAlignment="1" applyProtection="1">
      <alignment horizontal="right" vertical="center"/>
      <protection/>
    </xf>
    <xf numFmtId="207" fontId="4" fillId="34" borderId="10" xfId="0" applyNumberFormat="1" applyFont="1" applyFill="1" applyBorder="1" applyAlignment="1" applyProtection="1">
      <alignment horizontal="right" vertical="center"/>
      <protection/>
    </xf>
    <xf numFmtId="205" fontId="6" fillId="0" borderId="28" xfId="0" applyNumberFormat="1" applyFont="1" applyFill="1" applyBorder="1" applyAlignment="1" applyProtection="1">
      <alignment horizontal="right" vertical="top"/>
      <protection locked="0"/>
    </xf>
    <xf numFmtId="205" fontId="6" fillId="0" borderId="29" xfId="0" applyNumberFormat="1" applyFont="1" applyFill="1" applyBorder="1" applyAlignment="1" applyProtection="1">
      <alignment horizontal="right" vertical="top"/>
      <protection locked="0"/>
    </xf>
    <xf numFmtId="205" fontId="6" fillId="0" borderId="29" xfId="0" applyNumberFormat="1" applyFont="1" applyFill="1" applyBorder="1" applyAlignment="1" applyProtection="1">
      <alignment horizontal="center" vertical="top"/>
      <protection locked="0"/>
    </xf>
    <xf numFmtId="205" fontId="6" fillId="0" borderId="30" xfId="0" applyNumberFormat="1" applyFont="1" applyFill="1" applyBorder="1" applyAlignment="1" applyProtection="1">
      <alignment horizontal="right" vertical="top"/>
      <protection locked="0"/>
    </xf>
    <xf numFmtId="205" fontId="6" fillId="0" borderId="28" xfId="0" applyNumberFormat="1" applyFont="1" applyFill="1" applyBorder="1" applyAlignment="1" applyProtection="1">
      <alignment horizontal="center" vertical="top"/>
      <protection locked="0"/>
    </xf>
    <xf numFmtId="207" fontId="6" fillId="0" borderId="10" xfId="0" applyNumberFormat="1" applyFont="1" applyFill="1" applyBorder="1" applyAlignment="1" applyProtection="1">
      <alignment horizontal="right" vertical="center"/>
      <protection locked="0"/>
    </xf>
    <xf numFmtId="0" fontId="13" fillId="0" borderId="0" xfId="0" applyNumberFormat="1" applyFont="1" applyAlignment="1">
      <alignment vertical="center"/>
    </xf>
    <xf numFmtId="0" fontId="13" fillId="0" borderId="0" xfId="0" applyNumberFormat="1" applyFont="1" applyBorder="1" applyAlignment="1">
      <alignment vertical="center"/>
    </xf>
    <xf numFmtId="205" fontId="6" fillId="34" borderId="0" xfId="0" applyNumberFormat="1" applyFont="1" applyFill="1" applyAlignment="1">
      <alignment horizontal="center" vertical="center"/>
    </xf>
    <xf numFmtId="0" fontId="13" fillId="0" borderId="0" xfId="0" applyFont="1" applyBorder="1" applyAlignment="1">
      <alignment horizontal="center" vertical="center"/>
    </xf>
    <xf numFmtId="0" fontId="14" fillId="0" borderId="10" xfId="0" applyFont="1" applyBorder="1" applyAlignment="1">
      <alignment horizontal="center" vertical="center"/>
    </xf>
    <xf numFmtId="0" fontId="13" fillId="0" borderId="0" xfId="0" applyFont="1" applyAlignment="1">
      <alignment vertical="center"/>
    </xf>
    <xf numFmtId="0" fontId="6" fillId="0" borderId="10" xfId="0" applyFont="1" applyBorder="1" applyAlignment="1">
      <alignment horizontal="center" vertical="center"/>
    </xf>
    <xf numFmtId="205" fontId="82" fillId="0" borderId="23" xfId="0" applyNumberFormat="1" applyFont="1" applyFill="1" applyBorder="1" applyAlignment="1" applyProtection="1">
      <alignment horizontal="center" vertical="center"/>
      <protection/>
    </xf>
    <xf numFmtId="205" fontId="82" fillId="0" borderId="21" xfId="0" applyNumberFormat="1" applyFont="1" applyFill="1" applyBorder="1" applyAlignment="1" applyProtection="1">
      <alignment horizontal="center" vertical="center"/>
      <protection/>
    </xf>
    <xf numFmtId="205" fontId="6" fillId="0" borderId="0" xfId="0" applyNumberFormat="1" applyFont="1" applyFill="1" applyBorder="1" applyAlignment="1">
      <alignment horizontal="right" vertical="center"/>
    </xf>
    <xf numFmtId="0" fontId="11" fillId="0" borderId="15" xfId="0" applyFont="1" applyBorder="1" applyAlignment="1">
      <alignment vertical="top" wrapText="1"/>
    </xf>
    <xf numFmtId="9" fontId="14" fillId="0" borderId="0" xfId="0" applyNumberFormat="1" applyFont="1" applyFill="1" applyBorder="1" applyAlignment="1">
      <alignment horizontal="center" vertical="center"/>
    </xf>
    <xf numFmtId="9" fontId="14" fillId="0" borderId="0" xfId="0" applyNumberFormat="1" applyFont="1" applyFill="1" applyBorder="1" applyAlignment="1">
      <alignment horizontal="center"/>
    </xf>
    <xf numFmtId="9" fontId="14" fillId="0" borderId="14" xfId="0" applyNumberFormat="1" applyFont="1" applyFill="1" applyBorder="1" applyAlignment="1">
      <alignment horizontal="center" vertical="center"/>
    </xf>
    <xf numFmtId="205" fontId="82" fillId="0" borderId="14" xfId="0" applyNumberFormat="1" applyFont="1" applyFill="1" applyBorder="1" applyAlignment="1" applyProtection="1">
      <alignment horizontal="center" vertical="center"/>
      <protection/>
    </xf>
    <xf numFmtId="9" fontId="14" fillId="0" borderId="24" xfId="0" applyNumberFormat="1" applyFont="1" applyFill="1" applyBorder="1" applyAlignment="1">
      <alignment horizontal="center"/>
    </xf>
    <xf numFmtId="198" fontId="14" fillId="0" borderId="24" xfId="0" applyNumberFormat="1" applyFont="1" applyFill="1" applyBorder="1" applyAlignment="1">
      <alignment horizontal="center"/>
    </xf>
    <xf numFmtId="198" fontId="14" fillId="0" borderId="24" xfId="0" applyNumberFormat="1" applyFont="1" applyFill="1" applyBorder="1" applyAlignment="1">
      <alignment horizontal="center" vertical="center"/>
    </xf>
    <xf numFmtId="9" fontId="14" fillId="0" borderId="24" xfId="0" applyNumberFormat="1" applyFont="1" applyFill="1" applyBorder="1" applyAlignment="1">
      <alignment horizontal="center" vertical="center"/>
    </xf>
    <xf numFmtId="205" fontId="82" fillId="0" borderId="15" xfId="0" applyNumberFormat="1" applyFont="1" applyFill="1" applyBorder="1" applyAlignment="1" applyProtection="1">
      <alignment horizontal="center"/>
      <protection locked="0"/>
    </xf>
    <xf numFmtId="205" fontId="82" fillId="0" borderId="0" xfId="0" applyNumberFormat="1" applyFont="1" applyFill="1" applyBorder="1" applyAlignment="1" applyProtection="1">
      <alignment horizontal="center"/>
      <protection locked="0"/>
    </xf>
    <xf numFmtId="205" fontId="82" fillId="0" borderId="16" xfId="0" applyNumberFormat="1" applyFont="1" applyFill="1" applyBorder="1" applyAlignment="1" applyProtection="1">
      <alignment horizontal="center"/>
      <protection locked="0"/>
    </xf>
    <xf numFmtId="205" fontId="18" fillId="0" borderId="0" xfId="0" applyNumberFormat="1" applyFont="1" applyAlignment="1">
      <alignment horizontal="left" vertical="center"/>
    </xf>
    <xf numFmtId="0" fontId="31" fillId="0" borderId="10" xfId="0" applyFont="1" applyBorder="1" applyAlignment="1">
      <alignment horizontal="center" vertical="center"/>
    </xf>
    <xf numFmtId="0" fontId="11" fillId="0" borderId="0" xfId="0" applyFont="1" applyBorder="1" applyAlignment="1">
      <alignment horizontal="left" vertical="center" wrapText="1"/>
    </xf>
    <xf numFmtId="0" fontId="11" fillId="0" borderId="16" xfId="0" applyFont="1" applyBorder="1" applyAlignment="1">
      <alignment horizontal="left" vertical="center" wrapText="1"/>
    </xf>
    <xf numFmtId="205" fontId="82" fillId="0" borderId="15" xfId="0" applyNumberFormat="1" applyFont="1" applyFill="1" applyBorder="1" applyAlignment="1" applyProtection="1">
      <alignment horizontal="center"/>
      <protection/>
    </xf>
    <xf numFmtId="205" fontId="82" fillId="0" borderId="0" xfId="0" applyNumberFormat="1" applyFont="1" applyFill="1" applyBorder="1" applyAlignment="1" applyProtection="1">
      <alignment horizontal="center"/>
      <protection/>
    </xf>
    <xf numFmtId="205" fontId="82" fillId="0" borderId="16" xfId="0" applyNumberFormat="1" applyFont="1" applyFill="1" applyBorder="1" applyAlignment="1" applyProtection="1">
      <alignment horizontal="center"/>
      <protection/>
    </xf>
    <xf numFmtId="205" fontId="82" fillId="0" borderId="15" xfId="0" applyNumberFormat="1" applyFont="1" applyFill="1" applyBorder="1" applyAlignment="1" applyProtection="1">
      <alignment horizontal="center" vertical="center"/>
      <protection/>
    </xf>
    <xf numFmtId="205" fontId="82" fillId="0" borderId="0" xfId="0" applyNumberFormat="1" applyFont="1" applyFill="1" applyBorder="1" applyAlignment="1" applyProtection="1">
      <alignment horizontal="center" vertical="center"/>
      <protection/>
    </xf>
    <xf numFmtId="205" fontId="82" fillId="0" borderId="16" xfId="0" applyNumberFormat="1" applyFont="1" applyFill="1" applyBorder="1" applyAlignment="1" applyProtection="1">
      <alignment horizontal="center" vertical="center"/>
      <protection/>
    </xf>
    <xf numFmtId="0" fontId="79" fillId="0" borderId="15" xfId="0" applyFont="1" applyBorder="1" applyAlignment="1">
      <alignment horizontal="center"/>
    </xf>
    <xf numFmtId="0" fontId="79" fillId="0" borderId="0" xfId="0" applyFont="1" applyBorder="1" applyAlignment="1">
      <alignment horizontal="center"/>
    </xf>
    <xf numFmtId="0" fontId="79" fillId="0" borderId="16" xfId="0" applyFont="1" applyBorder="1" applyAlignment="1">
      <alignment horizontal="center"/>
    </xf>
    <xf numFmtId="0" fontId="11" fillId="0" borderId="15" xfId="0" applyFont="1" applyBorder="1" applyAlignment="1">
      <alignment vertical="center" wrapText="1"/>
    </xf>
    <xf numFmtId="0" fontId="0" fillId="0" borderId="0" xfId="0" applyBorder="1" applyAlignment="1">
      <alignment/>
    </xf>
    <xf numFmtId="205" fontId="81" fillId="0" borderId="15" xfId="0" applyNumberFormat="1" applyFont="1" applyFill="1" applyBorder="1" applyAlignment="1">
      <alignment horizontal="center"/>
    </xf>
    <xf numFmtId="205" fontId="81" fillId="0" borderId="0" xfId="0" applyNumberFormat="1" applyFont="1" applyFill="1" applyBorder="1" applyAlignment="1">
      <alignment horizontal="center"/>
    </xf>
    <xf numFmtId="205" fontId="81" fillId="0" borderId="16" xfId="0" applyNumberFormat="1" applyFont="1" applyFill="1" applyBorder="1" applyAlignment="1">
      <alignment horizontal="center"/>
    </xf>
    <xf numFmtId="0" fontId="11" fillId="0" borderId="15" xfId="0" applyFont="1" applyBorder="1" applyAlignment="1">
      <alignment horizontal="left" vertical="center"/>
    </xf>
    <xf numFmtId="205" fontId="80" fillId="0" borderId="15" xfId="0" applyNumberFormat="1" applyFont="1" applyFill="1" applyBorder="1" applyAlignment="1">
      <alignment horizontal="center" vertical="center"/>
    </xf>
    <xf numFmtId="205" fontId="80" fillId="0" borderId="0" xfId="0" applyNumberFormat="1" applyFont="1" applyFill="1" applyBorder="1" applyAlignment="1">
      <alignment horizontal="center" vertical="center"/>
    </xf>
    <xf numFmtId="205" fontId="80" fillId="0" borderId="16" xfId="0" applyNumberFormat="1" applyFont="1" applyFill="1" applyBorder="1" applyAlignment="1">
      <alignment horizontal="center" vertical="center"/>
    </xf>
    <xf numFmtId="205" fontId="82" fillId="0" borderId="15" xfId="0" applyNumberFormat="1" applyFont="1" applyFill="1" applyBorder="1" applyAlignment="1">
      <alignment horizontal="center" vertical="center"/>
    </xf>
    <xf numFmtId="205" fontId="82" fillId="0" borderId="0" xfId="0" applyNumberFormat="1" applyFont="1" applyFill="1" applyBorder="1" applyAlignment="1">
      <alignment horizontal="center" vertical="center"/>
    </xf>
    <xf numFmtId="205" fontId="82" fillId="0" borderId="16" xfId="0" applyNumberFormat="1" applyFont="1" applyFill="1" applyBorder="1" applyAlignment="1">
      <alignment horizontal="center" vertical="center"/>
    </xf>
    <xf numFmtId="205" fontId="82" fillId="0" borderId="15" xfId="0" applyNumberFormat="1" applyFont="1" applyFill="1" applyBorder="1" applyAlignment="1">
      <alignment horizontal="center"/>
    </xf>
    <xf numFmtId="205" fontId="82" fillId="0" borderId="0" xfId="0" applyNumberFormat="1" applyFont="1" applyFill="1" applyBorder="1" applyAlignment="1">
      <alignment horizontal="center"/>
    </xf>
    <xf numFmtId="205" fontId="82" fillId="0" borderId="16" xfId="0" applyNumberFormat="1" applyFont="1" applyFill="1" applyBorder="1" applyAlignment="1">
      <alignment horizontal="center"/>
    </xf>
    <xf numFmtId="0" fontId="11" fillId="0" borderId="15" xfId="0" applyFont="1" applyBorder="1" applyAlignment="1">
      <alignment wrapText="1"/>
    </xf>
    <xf numFmtId="0" fontId="11" fillId="0" borderId="0" xfId="0" applyFont="1" applyBorder="1" applyAlignment="1">
      <alignment wrapText="1"/>
    </xf>
    <xf numFmtId="0" fontId="11" fillId="0" borderId="15" xfId="0" applyFont="1" applyBorder="1" applyAlignment="1">
      <alignment horizontal="left" wrapText="1"/>
    </xf>
    <xf numFmtId="0" fontId="0" fillId="0" borderId="16" xfId="0" applyBorder="1" applyAlignment="1">
      <alignment/>
    </xf>
    <xf numFmtId="205" fontId="82" fillId="0" borderId="15" xfId="0" applyNumberFormat="1" applyFont="1" applyFill="1" applyBorder="1" applyAlignment="1" applyProtection="1">
      <alignment horizontal="center" vertical="center"/>
      <protection locked="0"/>
    </xf>
    <xf numFmtId="205" fontId="82" fillId="0" borderId="0" xfId="0" applyNumberFormat="1" applyFont="1" applyFill="1" applyBorder="1" applyAlignment="1" applyProtection="1">
      <alignment horizontal="center" vertical="center"/>
      <protection locked="0"/>
    </xf>
    <xf numFmtId="205" fontId="82" fillId="0" borderId="16" xfId="0" applyNumberFormat="1" applyFont="1" applyFill="1" applyBorder="1" applyAlignment="1" applyProtection="1">
      <alignment horizontal="center" vertical="center"/>
      <protection locked="0"/>
    </xf>
    <xf numFmtId="0" fontId="18" fillId="0" borderId="0" xfId="0" applyFont="1" applyFill="1" applyAlignment="1">
      <alignment horizontal="left" vertical="center"/>
    </xf>
    <xf numFmtId="0" fontId="11" fillId="0" borderId="0" xfId="0" applyFont="1" applyBorder="1" applyAlignment="1">
      <alignment horizontal="left"/>
    </xf>
    <xf numFmtId="0" fontId="11" fillId="0" borderId="16" xfId="0" applyFont="1" applyBorder="1" applyAlignment="1">
      <alignment horizontal="left"/>
    </xf>
    <xf numFmtId="0" fontId="11" fillId="0" borderId="15" xfId="0" applyFont="1" applyFill="1" applyBorder="1" applyAlignment="1">
      <alignment horizontal="left" wrapText="1"/>
    </xf>
    <xf numFmtId="0" fontId="11" fillId="0" borderId="0" xfId="0" applyFont="1" applyFill="1" applyBorder="1" applyAlignment="1">
      <alignment horizontal="left" wrapText="1"/>
    </xf>
    <xf numFmtId="0" fontId="11" fillId="0" borderId="16" xfId="0" applyFont="1" applyFill="1" applyBorder="1" applyAlignment="1">
      <alignment horizontal="left" wrapText="1"/>
    </xf>
    <xf numFmtId="0" fontId="0" fillId="0" borderId="0" xfId="0" applyBorder="1" applyAlignment="1">
      <alignment/>
    </xf>
    <xf numFmtId="205" fontId="82" fillId="0" borderId="15" xfId="0" applyNumberFormat="1" applyFont="1" applyFill="1" applyBorder="1" applyAlignment="1" applyProtection="1">
      <alignment horizontal="center"/>
      <protection locked="0"/>
    </xf>
    <xf numFmtId="205" fontId="82" fillId="0" borderId="0" xfId="0" applyNumberFormat="1" applyFont="1" applyFill="1" applyBorder="1" applyAlignment="1" applyProtection="1">
      <alignment horizontal="center"/>
      <protection locked="0"/>
    </xf>
    <xf numFmtId="205" fontId="82" fillId="0" borderId="16" xfId="0" applyNumberFormat="1" applyFont="1" applyFill="1" applyBorder="1" applyAlignment="1" applyProtection="1">
      <alignment horizontal="center"/>
      <protection locked="0"/>
    </xf>
    <xf numFmtId="205" fontId="82" fillId="0" borderId="15" xfId="0" applyNumberFormat="1" applyFont="1" applyBorder="1" applyAlignment="1">
      <alignment horizont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205" fontId="82" fillId="0" borderId="16" xfId="0" applyNumberFormat="1" applyFont="1" applyBorder="1" applyAlignment="1">
      <alignment horizontal="center"/>
    </xf>
    <xf numFmtId="205" fontId="82" fillId="0" borderId="0" xfId="0" applyNumberFormat="1" applyFont="1" applyBorder="1" applyAlignment="1">
      <alignment horizontal="center"/>
    </xf>
    <xf numFmtId="0" fontId="7" fillId="0" borderId="0" xfId="0" applyFont="1" applyFill="1" applyAlignment="1">
      <alignment horizontal="left" vertical="center"/>
    </xf>
    <xf numFmtId="0" fontId="77" fillId="0" borderId="0" xfId="0" applyFont="1" applyFill="1" applyAlignment="1">
      <alignment vertical="center" wrapText="1"/>
    </xf>
    <xf numFmtId="0" fontId="0" fillId="0" borderId="0" xfId="0" applyBorder="1" applyAlignment="1">
      <alignment vertical="center"/>
    </xf>
    <xf numFmtId="0" fontId="12" fillId="0" borderId="0" xfId="0" applyFont="1" applyBorder="1" applyAlignment="1">
      <alignment horizontal="center" vertical="center" wrapText="1"/>
    </xf>
    <xf numFmtId="9" fontId="11" fillId="0" borderId="0" xfId="0" applyNumberFormat="1" applyFont="1" applyFill="1" applyBorder="1" applyAlignment="1">
      <alignment horizontal="center" vertical="center"/>
    </xf>
    <xf numFmtId="9" fontId="11" fillId="0" borderId="0" xfId="0" applyNumberFormat="1" applyFont="1" applyBorder="1" applyAlignment="1">
      <alignment horizontal="center"/>
    </xf>
    <xf numFmtId="205" fontId="15" fillId="0" borderId="0" xfId="0" applyNumberFormat="1" applyFont="1" applyBorder="1" applyAlignment="1">
      <alignment horizontal="center" vertical="center"/>
    </xf>
    <xf numFmtId="0" fontId="32" fillId="0" borderId="15" xfId="0" applyFont="1" applyBorder="1" applyAlignment="1">
      <alignment horizontal="left" vertical="center" wrapText="1"/>
    </xf>
    <xf numFmtId="0" fontId="32" fillId="0" borderId="0" xfId="0" applyFont="1" applyBorder="1" applyAlignment="1">
      <alignment horizontal="left" vertical="center" wrapText="1"/>
    </xf>
    <xf numFmtId="0" fontId="32" fillId="0" borderId="16" xfId="0" applyFont="1" applyBorder="1" applyAlignment="1">
      <alignment horizontal="left" vertical="center" wrapText="1"/>
    </xf>
    <xf numFmtId="0" fontId="32" fillId="0" borderId="15" xfId="0" applyFont="1" applyBorder="1" applyAlignment="1">
      <alignment horizontal="left" wrapText="1"/>
    </xf>
    <xf numFmtId="0" fontId="32" fillId="0" borderId="0" xfId="0" applyFont="1" applyBorder="1" applyAlignment="1">
      <alignment horizontal="left"/>
    </xf>
    <xf numFmtId="0" fontId="32" fillId="0" borderId="16" xfId="0" applyFont="1" applyBorder="1" applyAlignment="1">
      <alignment horizontal="left"/>
    </xf>
    <xf numFmtId="0" fontId="32" fillId="0" borderId="0" xfId="0" applyFont="1" applyBorder="1" applyAlignment="1">
      <alignment horizontal="left" vertical="center"/>
    </xf>
    <xf numFmtId="0" fontId="32" fillId="0" borderId="16" xfId="0" applyFont="1" applyBorder="1" applyAlignment="1">
      <alignment horizontal="left" vertical="center"/>
    </xf>
    <xf numFmtId="0" fontId="32" fillId="0" borderId="0" xfId="0" applyFont="1" applyBorder="1" applyAlignment="1">
      <alignment vertical="center"/>
    </xf>
    <xf numFmtId="0" fontId="32" fillId="0" borderId="0" xfId="0" applyFont="1" applyBorder="1" applyAlignment="1">
      <alignment/>
    </xf>
    <xf numFmtId="0" fontId="32" fillId="0" borderId="0" xfId="0" applyFont="1" applyAlignment="1">
      <alignment/>
    </xf>
    <xf numFmtId="0" fontId="14" fillId="0" borderId="0" xfId="0" applyFont="1" applyBorder="1" applyAlignment="1">
      <alignment/>
    </xf>
    <xf numFmtId="0" fontId="14" fillId="0" borderId="24" xfId="0" applyFont="1" applyBorder="1" applyAlignment="1">
      <alignment/>
    </xf>
    <xf numFmtId="205" fontId="86" fillId="0" borderId="0" xfId="0" applyNumberFormat="1" applyFont="1" applyFill="1" applyBorder="1" applyAlignment="1" applyProtection="1">
      <alignment horizontal="center" vertical="center"/>
      <protection/>
    </xf>
    <xf numFmtId="205" fontId="87" fillId="0" borderId="0" xfId="0" applyNumberFormat="1" applyFont="1" applyBorder="1" applyAlignment="1">
      <alignment horizontal="center" vertical="center"/>
    </xf>
    <xf numFmtId="0" fontId="6"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0" xfId="0" applyFont="1" applyFill="1" applyBorder="1" applyAlignment="1">
      <alignment horizontal="left" vertical="center"/>
    </xf>
    <xf numFmtId="0" fontId="77" fillId="0" borderId="0" xfId="0" applyFont="1" applyFill="1" applyAlignment="1">
      <alignment horizontal="left" vertical="center" wrapText="1"/>
    </xf>
    <xf numFmtId="0" fontId="6" fillId="0" borderId="2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1"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wrapText="1"/>
      <protection locked="0"/>
    </xf>
    <xf numFmtId="0" fontId="6" fillId="0" borderId="34" xfId="0" applyFont="1" applyFill="1" applyBorder="1" applyAlignment="1" applyProtection="1">
      <alignment horizontal="center" vertical="center" wrapText="1"/>
      <protection locked="0"/>
    </xf>
    <xf numFmtId="0" fontId="6" fillId="0" borderId="35" xfId="0"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wrapText="1"/>
      <protection locked="0"/>
    </xf>
    <xf numFmtId="0" fontId="6" fillId="0" borderId="37"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center" wrapText="1"/>
      <protection locked="0"/>
    </xf>
    <xf numFmtId="0" fontId="9" fillId="0" borderId="36" xfId="0" applyFont="1" applyBorder="1" applyAlignment="1" applyProtection="1">
      <alignment horizontal="center" vertical="center" wrapText="1"/>
      <protection locked="0"/>
    </xf>
    <xf numFmtId="0" fontId="9" fillId="0" borderId="37" xfId="0" applyFont="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6" fillId="0" borderId="38"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9" fillId="0" borderId="10" xfId="0" applyFont="1" applyBorder="1" applyAlignment="1" applyProtection="1">
      <alignment horizontal="center" vertical="center" wrapText="1"/>
      <protection locked="0"/>
    </xf>
    <xf numFmtId="0" fontId="6" fillId="0" borderId="34" xfId="0"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wrapText="1"/>
      <protection locked="0"/>
    </xf>
    <xf numFmtId="0" fontId="6" fillId="0" borderId="42" xfId="0" applyFont="1" applyFill="1" applyBorder="1" applyAlignment="1" applyProtection="1">
      <alignment horizontal="center" vertical="center" wrapText="1"/>
      <protection locked="0"/>
    </xf>
    <xf numFmtId="0" fontId="6" fillId="0" borderId="43" xfId="0" applyFont="1" applyFill="1" applyBorder="1" applyAlignment="1" applyProtection="1">
      <alignment horizontal="center" vertical="center" wrapText="1"/>
      <protection locked="0"/>
    </xf>
    <xf numFmtId="0" fontId="6" fillId="0" borderId="44"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45" xfId="0" applyFont="1" applyFill="1" applyBorder="1" applyAlignment="1" applyProtection="1">
      <alignment horizontal="center" vertical="center" wrapText="1"/>
      <protection locked="0"/>
    </xf>
    <xf numFmtId="0" fontId="6" fillId="0" borderId="46" xfId="0"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5"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wrapText="1"/>
      <protection locked="0"/>
    </xf>
    <xf numFmtId="0" fontId="11" fillId="0" borderId="15" xfId="0" applyFont="1" applyBorder="1" applyAlignment="1">
      <alignment horizontal="left" vertical="top" wrapText="1"/>
    </xf>
    <xf numFmtId="0" fontId="11" fillId="0" borderId="0" xfId="0" applyFont="1" applyBorder="1" applyAlignment="1">
      <alignment horizontal="left" vertical="top" wrapText="1"/>
    </xf>
    <xf numFmtId="0" fontId="11" fillId="0" borderId="16" xfId="0" applyFont="1" applyBorder="1" applyAlignment="1">
      <alignment horizontal="left" vertical="top" wrapText="1"/>
    </xf>
    <xf numFmtId="0" fontId="11" fillId="0" borderId="0" xfId="0" applyFont="1" applyBorder="1" applyAlignment="1">
      <alignment horizontal="left" wrapText="1"/>
    </xf>
    <xf numFmtId="0" fontId="11" fillId="0" borderId="16" xfId="0" applyFont="1" applyBorder="1" applyAlignment="1">
      <alignment horizontal="left" wrapText="1"/>
    </xf>
    <xf numFmtId="205" fontId="82" fillId="0" borderId="15" xfId="0" applyNumberFormat="1" applyFont="1" applyFill="1" applyBorder="1" applyAlignment="1" applyProtection="1">
      <alignment horizontal="center"/>
      <protection locked="0"/>
    </xf>
    <xf numFmtId="205" fontId="82" fillId="0" borderId="0" xfId="0" applyNumberFormat="1" applyFont="1" applyFill="1" applyBorder="1" applyAlignment="1" applyProtection="1">
      <alignment horizontal="center"/>
      <protection locked="0"/>
    </xf>
    <xf numFmtId="205" fontId="82" fillId="0" borderId="16" xfId="0" applyNumberFormat="1" applyFont="1" applyFill="1" applyBorder="1" applyAlignment="1" applyProtection="1">
      <alignment horizontal="center"/>
      <protection locked="0"/>
    </xf>
    <xf numFmtId="0" fontId="23" fillId="0" borderId="0" xfId="44" applyFont="1" applyAlignment="1" applyProtection="1">
      <alignment horizontal="left" vertical="center"/>
      <protection/>
    </xf>
    <xf numFmtId="205" fontId="85" fillId="0" borderId="18" xfId="0" applyNumberFormat="1" applyFont="1" applyBorder="1" applyAlignment="1">
      <alignment horizontal="center"/>
    </xf>
    <xf numFmtId="0" fontId="23" fillId="0" borderId="0" xfId="44" applyFont="1" applyAlignment="1" applyProtection="1">
      <alignment horizontal="left"/>
      <protection/>
    </xf>
    <xf numFmtId="0" fontId="18" fillId="0" borderId="0" xfId="0" applyFont="1" applyAlignment="1">
      <alignment horizontal="left" vertical="center" wrapText="1"/>
    </xf>
    <xf numFmtId="0" fontId="32" fillId="0" borderId="15" xfId="0" applyFont="1" applyBorder="1" applyAlignment="1">
      <alignment horizontal="left" vertical="center" wrapText="1"/>
    </xf>
    <xf numFmtId="0" fontId="32" fillId="0" borderId="0" xfId="0" applyFont="1" applyBorder="1" applyAlignment="1">
      <alignment horizontal="left" vertical="center" wrapText="1"/>
    </xf>
    <xf numFmtId="0" fontId="32" fillId="0" borderId="16" xfId="0" applyFont="1" applyBorder="1" applyAlignment="1">
      <alignment horizontal="left" vertical="center" wrapText="1"/>
    </xf>
    <xf numFmtId="205" fontId="81" fillId="0" borderId="15" xfId="0" applyNumberFormat="1" applyFont="1" applyFill="1" applyBorder="1" applyAlignment="1">
      <alignment horizontal="center"/>
    </xf>
    <xf numFmtId="205" fontId="81" fillId="0" borderId="16" xfId="0" applyNumberFormat="1" applyFont="1" applyFill="1" applyBorder="1" applyAlignment="1">
      <alignment horizontal="center"/>
    </xf>
    <xf numFmtId="205" fontId="82" fillId="0" borderId="15" xfId="0" applyNumberFormat="1" applyFont="1" applyFill="1" applyBorder="1" applyAlignment="1">
      <alignment horizontal="center" vertical="center"/>
    </xf>
    <xf numFmtId="205" fontId="82" fillId="0" borderId="0" xfId="0" applyNumberFormat="1" applyFont="1" applyFill="1" applyBorder="1" applyAlignment="1">
      <alignment horizontal="center" vertical="center"/>
    </xf>
    <xf numFmtId="205" fontId="82" fillId="0" borderId="16" xfId="0" applyNumberFormat="1" applyFont="1" applyFill="1" applyBorder="1" applyAlignment="1">
      <alignment horizontal="center" vertical="center"/>
    </xf>
    <xf numFmtId="200" fontId="82" fillId="0" borderId="15" xfId="0" applyNumberFormat="1" applyFont="1" applyBorder="1" applyAlignment="1" applyProtection="1">
      <alignment horizontal="center" vertical="center"/>
      <protection/>
    </xf>
    <xf numFmtId="200" fontId="82" fillId="0" borderId="16" xfId="0" applyNumberFormat="1" applyFont="1" applyBorder="1" applyAlignment="1" applyProtection="1">
      <alignment horizontal="center" vertical="center"/>
      <protection/>
    </xf>
    <xf numFmtId="0" fontId="79" fillId="0" borderId="15" xfId="0" applyFont="1" applyBorder="1" applyAlignment="1">
      <alignment horizontal="center" vertical="center"/>
    </xf>
    <xf numFmtId="0" fontId="79" fillId="0" borderId="16" xfId="0" applyFont="1" applyBorder="1" applyAlignment="1">
      <alignment horizontal="center" vertical="center"/>
    </xf>
    <xf numFmtId="0" fontId="79" fillId="0" borderId="23" xfId="0" applyFont="1" applyBorder="1" applyAlignment="1">
      <alignment horizontal="center" vertical="center"/>
    </xf>
    <xf numFmtId="0" fontId="79" fillId="0" borderId="21" xfId="0" applyFont="1" applyBorder="1" applyAlignment="1">
      <alignment horizontal="center" vertical="center"/>
    </xf>
    <xf numFmtId="205" fontId="80" fillId="0" borderId="15" xfId="0" applyNumberFormat="1" applyFont="1" applyFill="1" applyBorder="1" applyAlignment="1">
      <alignment horizontal="center" vertical="center"/>
    </xf>
    <xf numFmtId="205" fontId="80" fillId="0" borderId="0" xfId="0" applyNumberFormat="1" applyFont="1" applyFill="1" applyBorder="1" applyAlignment="1">
      <alignment horizontal="center" vertical="center"/>
    </xf>
    <xf numFmtId="205" fontId="80" fillId="0" borderId="16" xfId="0" applyNumberFormat="1" applyFont="1" applyFill="1" applyBorder="1" applyAlignment="1">
      <alignment horizontal="center" vertical="center"/>
    </xf>
    <xf numFmtId="0" fontId="79" fillId="0" borderId="15" xfId="0" applyFont="1" applyBorder="1" applyAlignment="1">
      <alignment horizontal="center"/>
    </xf>
    <xf numFmtId="0" fontId="79" fillId="0" borderId="16" xfId="0" applyFont="1" applyBorder="1" applyAlignment="1">
      <alignment horizontal="center"/>
    </xf>
    <xf numFmtId="0" fontId="12" fillId="0" borderId="19" xfId="0" applyFont="1" applyBorder="1" applyAlignment="1">
      <alignment horizontal="center" vertical="center"/>
    </xf>
    <xf numFmtId="0" fontId="12" fillId="0" borderId="21" xfId="0" applyFont="1" applyBorder="1" applyAlignment="1">
      <alignment horizontal="center" vertical="center"/>
    </xf>
    <xf numFmtId="0" fontId="12" fillId="0" borderId="17"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Font="1" applyBorder="1" applyAlignment="1">
      <alignment horizontal="center" vertical="center"/>
    </xf>
    <xf numFmtId="49" fontId="11" fillId="0" borderId="15"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207" fontId="82" fillId="0" borderId="10" xfId="0" applyNumberFormat="1" applyFont="1" applyBorder="1" applyAlignment="1" applyProtection="1">
      <alignment horizontal="center" vertical="center"/>
      <protection locked="0"/>
    </xf>
    <xf numFmtId="207" fontId="82" fillId="0" borderId="20" xfId="0" applyNumberFormat="1" applyFont="1" applyFill="1" applyBorder="1" applyAlignment="1" applyProtection="1">
      <alignment horizontal="center" vertical="center"/>
      <protection/>
    </xf>
    <xf numFmtId="0" fontId="13" fillId="0" borderId="17" xfId="0" applyFont="1" applyBorder="1" applyAlignment="1">
      <alignment horizontal="center" vertical="center"/>
    </xf>
    <xf numFmtId="0" fontId="13" fillId="0" borderId="19" xfId="0" applyFont="1" applyBorder="1" applyAlignment="1">
      <alignment horizontal="center" vertical="center"/>
    </xf>
    <xf numFmtId="207" fontId="82" fillId="0" borderId="10" xfId="0" applyNumberFormat="1" applyFont="1" applyFill="1" applyBorder="1" applyAlignment="1" applyProtection="1">
      <alignment horizontal="center" vertical="center"/>
      <protection/>
    </xf>
    <xf numFmtId="0" fontId="13" fillId="0" borderId="18" xfId="0" applyFont="1" applyBorder="1" applyAlignment="1">
      <alignment horizontal="center" vertical="center"/>
    </xf>
    <xf numFmtId="0" fontId="13" fillId="0" borderId="23" xfId="0" applyFont="1" applyBorder="1" applyAlignment="1">
      <alignment horizontal="center" vertical="center"/>
    </xf>
    <xf numFmtId="0" fontId="13" fillId="0" borderId="21" xfId="0" applyFont="1" applyBorder="1" applyAlignment="1">
      <alignment horizontal="center" vertical="center"/>
    </xf>
    <xf numFmtId="200" fontId="82" fillId="0" borderId="25" xfId="0" applyNumberFormat="1" applyFont="1" applyBorder="1" applyAlignment="1" applyProtection="1">
      <alignment horizontal="center" vertical="center"/>
      <protection/>
    </xf>
    <xf numFmtId="200" fontId="82" fillId="0" borderId="26" xfId="0" applyNumberFormat="1" applyFont="1" applyBorder="1" applyAlignment="1" applyProtection="1">
      <alignment horizontal="center" vertical="center"/>
      <protection/>
    </xf>
    <xf numFmtId="200" fontId="82" fillId="0" borderId="27" xfId="0" applyNumberFormat="1" applyFont="1" applyBorder="1" applyAlignment="1" applyProtection="1">
      <alignment horizontal="center" vertical="center"/>
      <protection/>
    </xf>
    <xf numFmtId="205" fontId="82" fillId="0" borderId="15" xfId="0" applyNumberFormat="1" applyFont="1" applyBorder="1" applyAlignment="1">
      <alignment horizontal="center"/>
    </xf>
    <xf numFmtId="205" fontId="82" fillId="0" borderId="16" xfId="0" applyNumberFormat="1" applyFont="1" applyBorder="1" applyAlignment="1">
      <alignment horizontal="center"/>
    </xf>
    <xf numFmtId="0" fontId="79" fillId="0" borderId="23" xfId="0" applyFont="1" applyBorder="1" applyAlignment="1">
      <alignment horizontal="center"/>
    </xf>
    <xf numFmtId="0" fontId="79" fillId="0" borderId="14" xfId="0" applyFont="1" applyBorder="1" applyAlignment="1">
      <alignment horizontal="center"/>
    </xf>
    <xf numFmtId="0" fontId="15" fillId="0" borderId="25" xfId="0" applyFont="1" applyBorder="1" applyAlignment="1" applyProtection="1">
      <alignment horizontal="center" vertical="center"/>
      <protection/>
    </xf>
    <xf numFmtId="0" fontId="15" fillId="0" borderId="26" xfId="0" applyFont="1" applyBorder="1" applyAlignment="1" applyProtection="1">
      <alignment horizontal="center" vertical="center"/>
      <protection/>
    </xf>
    <xf numFmtId="0" fontId="14" fillId="0" borderId="0" xfId="0" applyFont="1" applyBorder="1" applyAlignment="1">
      <alignment horizontal="center" vertical="center" wrapText="1"/>
    </xf>
    <xf numFmtId="206" fontId="83" fillId="0" borderId="0" xfId="0" applyNumberFormat="1" applyFont="1" applyBorder="1" applyAlignment="1" applyProtection="1">
      <alignment horizontal="center" vertical="center"/>
      <protection/>
    </xf>
    <xf numFmtId="206" fontId="83" fillId="0" borderId="10" xfId="0" applyNumberFormat="1" applyFont="1" applyBorder="1" applyAlignment="1" applyProtection="1">
      <alignment horizontal="center" vertical="center"/>
      <protection/>
    </xf>
    <xf numFmtId="0" fontId="11" fillId="0" borderId="20" xfId="0" applyFont="1" applyBorder="1" applyAlignment="1">
      <alignment horizontal="center" vertical="center"/>
    </xf>
    <xf numFmtId="0" fontId="11" fillId="0" borderId="11" xfId="0" applyFont="1" applyBorder="1" applyAlignment="1">
      <alignment horizontal="center"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207" fontId="82" fillId="0" borderId="10" xfId="0" applyNumberFormat="1" applyFont="1" applyFill="1" applyBorder="1" applyAlignment="1" applyProtection="1">
      <alignment horizontal="center" vertical="center"/>
      <protection locked="0"/>
    </xf>
    <xf numFmtId="0" fontId="18" fillId="0" borderId="10" xfId="0" applyFont="1" applyBorder="1" applyAlignment="1">
      <alignment horizontal="center"/>
    </xf>
    <xf numFmtId="0" fontId="88" fillId="0" borderId="17" xfId="44" applyFont="1" applyBorder="1" applyAlignment="1" applyProtection="1">
      <alignment horizontal="left" vertical="center" wrapText="1"/>
      <protection/>
    </xf>
    <xf numFmtId="0" fontId="88" fillId="0" borderId="19" xfId="44" applyFont="1" applyBorder="1" applyAlignment="1" applyProtection="1">
      <alignment horizontal="left" vertical="center" wrapText="1"/>
      <protection/>
    </xf>
    <xf numFmtId="0" fontId="88" fillId="0" borderId="15" xfId="44" applyFont="1" applyBorder="1" applyAlignment="1" applyProtection="1">
      <alignment horizontal="left" vertical="center" wrapText="1"/>
      <protection/>
    </xf>
    <xf numFmtId="0" fontId="88" fillId="0" borderId="16" xfId="44" applyFont="1" applyBorder="1" applyAlignment="1" applyProtection="1">
      <alignment horizontal="left" vertical="center" wrapText="1"/>
      <protection/>
    </xf>
    <xf numFmtId="0" fontId="88" fillId="0" borderId="23" xfId="44" applyFont="1" applyBorder="1" applyAlignment="1" applyProtection="1">
      <alignment horizontal="left" vertical="center" wrapText="1"/>
      <protection/>
    </xf>
    <xf numFmtId="0" fontId="88" fillId="0" borderId="21" xfId="44" applyFont="1" applyBorder="1" applyAlignment="1" applyProtection="1">
      <alignment horizontal="left" vertical="center" wrapText="1"/>
      <protection/>
    </xf>
    <xf numFmtId="0" fontId="21" fillId="0" borderId="0" xfId="0" applyFont="1" applyAlignment="1">
      <alignment horizontal="center"/>
    </xf>
    <xf numFmtId="205" fontId="82" fillId="0" borderId="0" xfId="0" applyNumberFormat="1" applyFont="1" applyBorder="1" applyAlignment="1">
      <alignment horizontal="center" vertical="center"/>
    </xf>
    <xf numFmtId="205" fontId="82" fillId="0" borderId="16" xfId="0" applyNumberFormat="1" applyFont="1" applyBorder="1" applyAlignment="1">
      <alignment horizontal="center" vertical="center"/>
    </xf>
    <xf numFmtId="200" fontId="16" fillId="0" borderId="17" xfId="0" applyNumberFormat="1" applyFont="1" applyBorder="1" applyAlignment="1" applyProtection="1">
      <alignment horizontal="center" vertical="center"/>
      <protection/>
    </xf>
    <xf numFmtId="0" fontId="16" fillId="0" borderId="18" xfId="0" applyFont="1" applyBorder="1" applyAlignment="1" applyProtection="1">
      <alignment horizontal="center" vertical="center"/>
      <protection/>
    </xf>
    <xf numFmtId="0" fontId="16" fillId="0" borderId="19" xfId="0" applyFont="1" applyBorder="1" applyAlignment="1" applyProtection="1">
      <alignment horizontal="center" vertical="center"/>
      <protection/>
    </xf>
    <xf numFmtId="9" fontId="11" fillId="0" borderId="15" xfId="0" applyNumberFormat="1" applyFont="1" applyBorder="1" applyAlignment="1">
      <alignment horizontal="center"/>
    </xf>
    <xf numFmtId="9" fontId="11" fillId="0" borderId="16" xfId="0" applyNumberFormat="1" applyFont="1" applyBorder="1" applyAlignment="1">
      <alignment horizontal="center"/>
    </xf>
    <xf numFmtId="205" fontId="82" fillId="0" borderId="0" xfId="0" applyNumberFormat="1" applyFont="1" applyBorder="1" applyAlignment="1">
      <alignment horizontal="center"/>
    </xf>
    <xf numFmtId="200" fontId="16" fillId="0" borderId="23" xfId="0" applyNumberFormat="1" applyFont="1" applyBorder="1" applyAlignment="1" applyProtection="1">
      <alignment horizontal="center" vertical="center"/>
      <protection/>
    </xf>
    <xf numFmtId="0" fontId="16" fillId="0" borderId="14" xfId="0" applyFont="1" applyBorder="1" applyAlignment="1" applyProtection="1">
      <alignment horizontal="center" vertical="center"/>
      <protection/>
    </xf>
    <xf numFmtId="0" fontId="16" fillId="0" borderId="21" xfId="0" applyFont="1" applyBorder="1" applyAlignment="1" applyProtection="1">
      <alignment horizontal="center" vertical="center"/>
      <protection/>
    </xf>
    <xf numFmtId="0" fontId="18" fillId="0" borderId="10" xfId="0" applyFont="1" applyBorder="1" applyAlignment="1">
      <alignment horizontal="center" vertical="center"/>
    </xf>
    <xf numFmtId="0" fontId="19" fillId="0" borderId="15" xfId="44" applyFont="1" applyBorder="1" applyAlignment="1" applyProtection="1">
      <alignment horizontal="left" vertical="center" wrapText="1"/>
      <protection/>
    </xf>
    <xf numFmtId="0" fontId="19" fillId="0" borderId="0" xfId="44" applyFont="1" applyBorder="1" applyAlignment="1" applyProtection="1">
      <alignment horizontal="left" vertical="center"/>
      <protection/>
    </xf>
    <xf numFmtId="0" fontId="19" fillId="0" borderId="16" xfId="44" applyFont="1" applyBorder="1" applyAlignment="1" applyProtection="1">
      <alignment horizontal="left" vertical="center"/>
      <protection/>
    </xf>
    <xf numFmtId="200" fontId="17" fillId="0" borderId="17" xfId="0" applyNumberFormat="1" applyFont="1" applyBorder="1" applyAlignment="1" applyProtection="1">
      <alignment horizontal="center" vertical="center"/>
      <protection/>
    </xf>
    <xf numFmtId="0" fontId="17" fillId="0" borderId="18" xfId="0" applyFont="1" applyBorder="1" applyAlignment="1" applyProtection="1">
      <alignment horizontal="center" vertical="center"/>
      <protection/>
    </xf>
    <xf numFmtId="0" fontId="17" fillId="0" borderId="19" xfId="0" applyFont="1" applyBorder="1" applyAlignment="1" applyProtection="1">
      <alignment horizontal="center" vertical="center"/>
      <protection/>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6" fillId="0" borderId="15"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3" fillId="0" borderId="10" xfId="0" applyFont="1" applyBorder="1" applyAlignment="1">
      <alignment horizontal="center" vertical="center"/>
    </xf>
    <xf numFmtId="0" fontId="11" fillId="0" borderId="10" xfId="0" applyFont="1" applyBorder="1" applyAlignment="1">
      <alignment horizontal="left" vertical="center"/>
    </xf>
    <xf numFmtId="0" fontId="81" fillId="0" borderId="15" xfId="0" applyFont="1" applyBorder="1" applyAlignment="1">
      <alignment horizontal="center" vertical="center"/>
    </xf>
    <xf numFmtId="0" fontId="81" fillId="0" borderId="16" xfId="0" applyFont="1" applyBorder="1" applyAlignment="1">
      <alignment horizontal="center" vertical="center"/>
    </xf>
    <xf numFmtId="205" fontId="80" fillId="0" borderId="23" xfId="0" applyNumberFormat="1" applyFont="1" applyFill="1" applyBorder="1" applyAlignment="1">
      <alignment horizontal="center" vertical="center"/>
    </xf>
    <xf numFmtId="205" fontId="80" fillId="0" borderId="14" xfId="0" applyNumberFormat="1" applyFont="1" applyFill="1" applyBorder="1" applyAlignment="1">
      <alignment horizontal="center" vertical="center"/>
    </xf>
    <xf numFmtId="205" fontId="80" fillId="0" borderId="21" xfId="0" applyNumberFormat="1" applyFont="1" applyFill="1" applyBorder="1" applyAlignment="1">
      <alignment horizontal="center" vertical="center"/>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205" fontId="82" fillId="0" borderId="15" xfId="0" applyNumberFormat="1" applyFont="1" applyFill="1" applyBorder="1" applyAlignment="1">
      <alignment horizontal="center"/>
    </xf>
    <xf numFmtId="205" fontId="82" fillId="0" borderId="0" xfId="0" applyNumberFormat="1" applyFont="1" applyFill="1" applyBorder="1" applyAlignment="1">
      <alignment horizontal="center"/>
    </xf>
    <xf numFmtId="205" fontId="82" fillId="0" borderId="16" xfId="0" applyNumberFormat="1" applyFont="1" applyFill="1" applyBorder="1" applyAlignment="1">
      <alignment horizontal="center"/>
    </xf>
    <xf numFmtId="0" fontId="11" fillId="0" borderId="15" xfId="0" applyFont="1" applyBorder="1" applyAlignment="1">
      <alignment horizontal="left" vertical="center"/>
    </xf>
    <xf numFmtId="0" fontId="11" fillId="0" borderId="0" xfId="0" applyFont="1" applyBorder="1" applyAlignment="1">
      <alignment horizontal="left" vertical="center"/>
    </xf>
    <xf numFmtId="0" fontId="11" fillId="0" borderId="16" xfId="0" applyFont="1" applyBorder="1" applyAlignment="1">
      <alignment horizontal="left" vertical="center"/>
    </xf>
    <xf numFmtId="205" fontId="82" fillId="0" borderId="25" xfId="0" applyNumberFormat="1" applyFont="1" applyBorder="1" applyAlignment="1" applyProtection="1">
      <alignment horizontal="center" vertical="center"/>
      <protection/>
    </xf>
    <xf numFmtId="205" fontId="82" fillId="0" borderId="26" xfId="0" applyNumberFormat="1" applyFont="1" applyBorder="1" applyAlignment="1" applyProtection="1">
      <alignment horizontal="center" vertical="center"/>
      <protection/>
    </xf>
    <xf numFmtId="205" fontId="82" fillId="0" borderId="27" xfId="0" applyNumberFormat="1" applyFont="1" applyBorder="1" applyAlignment="1" applyProtection="1">
      <alignment horizontal="center" vertical="center"/>
      <protection/>
    </xf>
    <xf numFmtId="9" fontId="11" fillId="0" borderId="25" xfId="0" applyNumberFormat="1" applyFont="1" applyBorder="1" applyAlignment="1">
      <alignment horizontal="center" vertical="center"/>
    </xf>
    <xf numFmtId="9" fontId="11" fillId="0" borderId="26" xfId="0" applyNumberFormat="1" applyFont="1" applyBorder="1" applyAlignment="1">
      <alignment horizontal="center" vertical="center"/>
    </xf>
    <xf numFmtId="9" fontId="11" fillId="0" borderId="27" xfId="0" applyNumberFormat="1" applyFont="1" applyBorder="1" applyAlignment="1">
      <alignment horizontal="center" vertical="center"/>
    </xf>
    <xf numFmtId="0" fontId="14" fillId="0" borderId="17" xfId="0" applyFont="1" applyBorder="1" applyAlignment="1">
      <alignment horizontal="center"/>
    </xf>
    <xf numFmtId="0" fontId="14" fillId="0" borderId="19" xfId="0" applyFont="1" applyBorder="1" applyAlignment="1">
      <alignment horizontal="center"/>
    </xf>
    <xf numFmtId="0" fontId="11" fillId="0" borderId="15" xfId="0" applyFont="1" applyBorder="1" applyAlignment="1">
      <alignment horizontal="center"/>
    </xf>
    <xf numFmtId="0" fontId="11" fillId="0" borderId="0" xfId="0" applyFont="1" applyBorder="1" applyAlignment="1">
      <alignment horizontal="center"/>
    </xf>
    <xf numFmtId="205" fontId="82" fillId="0" borderId="15"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7" xfId="44" applyFont="1" applyBorder="1" applyAlignment="1" applyProtection="1">
      <alignment horizontal="left" vertical="center" wrapText="1"/>
      <protection/>
    </xf>
    <xf numFmtId="0" fontId="11" fillId="0" borderId="19" xfId="44" applyFont="1" applyBorder="1" applyAlignment="1" applyProtection="1">
      <alignment horizontal="left" vertical="center" wrapText="1"/>
      <protection/>
    </xf>
    <xf numFmtId="0" fontId="11" fillId="0" borderId="15" xfId="44" applyFont="1" applyBorder="1" applyAlignment="1" applyProtection="1">
      <alignment horizontal="left" vertical="center" wrapText="1"/>
      <protection/>
    </xf>
    <xf numFmtId="0" fontId="11" fillId="0" borderId="16" xfId="44" applyFont="1" applyBorder="1" applyAlignment="1" applyProtection="1">
      <alignment horizontal="left" vertical="center" wrapText="1"/>
      <protection/>
    </xf>
    <xf numFmtId="0" fontId="11" fillId="0" borderId="23" xfId="44" applyFont="1" applyBorder="1" applyAlignment="1" applyProtection="1">
      <alignment horizontal="left" vertical="center" wrapText="1"/>
      <protection/>
    </xf>
    <xf numFmtId="0" fontId="11" fillId="0" borderId="21" xfId="44" applyFont="1" applyBorder="1" applyAlignment="1" applyProtection="1">
      <alignment horizontal="left" vertical="center" wrapText="1"/>
      <protection/>
    </xf>
    <xf numFmtId="205" fontId="15" fillId="0" borderId="10" xfId="0" applyNumberFormat="1" applyFont="1" applyBorder="1" applyAlignment="1" applyProtection="1">
      <alignment horizontal="center" vertical="center"/>
      <protection/>
    </xf>
    <xf numFmtId="0" fontId="14" fillId="0" borderId="0" xfId="0" applyFont="1" applyAlignment="1">
      <alignment horizontal="right" vertical="center"/>
    </xf>
    <xf numFmtId="205" fontId="83" fillId="0" borderId="15" xfId="0" applyNumberFormat="1" applyFont="1" applyBorder="1" applyAlignment="1">
      <alignment horizontal="center" vertical="center"/>
    </xf>
    <xf numFmtId="205" fontId="83" fillId="0" borderId="0" xfId="0" applyNumberFormat="1" applyFont="1" applyBorder="1" applyAlignment="1">
      <alignment horizontal="center" vertical="center"/>
    </xf>
    <xf numFmtId="205" fontId="83" fillId="0" borderId="16" xfId="0" applyNumberFormat="1" applyFont="1" applyBorder="1" applyAlignment="1">
      <alignment horizontal="center" vertical="center"/>
    </xf>
    <xf numFmtId="0" fontId="11" fillId="0" borderId="15" xfId="0" applyFont="1" applyBorder="1" applyAlignment="1">
      <alignment horizontal="left" vertical="center" wrapText="1"/>
    </xf>
    <xf numFmtId="0" fontId="11" fillId="0" borderId="0" xfId="0" applyFont="1" applyBorder="1" applyAlignment="1">
      <alignment horizontal="left" vertical="center" wrapText="1"/>
    </xf>
    <xf numFmtId="0" fontId="11" fillId="0" borderId="16" xfId="0" applyFont="1" applyBorder="1" applyAlignment="1">
      <alignment horizontal="left" vertical="center" wrapText="1"/>
    </xf>
    <xf numFmtId="16" fontId="11" fillId="0" borderId="0" xfId="0" applyNumberFormat="1" applyFont="1" applyAlignment="1">
      <alignment horizontal="left"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1" xfId="0" applyFont="1" applyBorder="1" applyAlignment="1">
      <alignment horizontal="center" vertical="center" wrapText="1"/>
    </xf>
    <xf numFmtId="0" fontId="27" fillId="0" borderId="25" xfId="44" applyFont="1" applyBorder="1" applyAlignment="1" applyProtection="1">
      <alignment horizontal="left" vertical="center"/>
      <protection/>
    </xf>
    <xf numFmtId="0" fontId="27" fillId="0" borderId="27" xfId="44" applyFont="1" applyBorder="1" applyAlignment="1" applyProtection="1">
      <alignment horizontal="left" vertical="center"/>
      <protection/>
    </xf>
    <xf numFmtId="0" fontId="27" fillId="0" borderId="17" xfId="44" applyFont="1" applyBorder="1" applyAlignment="1" applyProtection="1">
      <alignment horizontal="left" vertical="center" wrapText="1"/>
      <protection/>
    </xf>
    <xf numFmtId="0" fontId="27" fillId="0" borderId="19" xfId="44" applyFont="1" applyBorder="1" applyAlignment="1" applyProtection="1">
      <alignment horizontal="left" vertical="center" wrapText="1"/>
      <protection/>
    </xf>
    <xf numFmtId="0" fontId="27" fillId="0" borderId="23" xfId="44" applyFont="1" applyBorder="1" applyAlignment="1" applyProtection="1">
      <alignment horizontal="left" vertical="center" wrapText="1"/>
      <protection/>
    </xf>
    <xf numFmtId="0" fontId="27" fillId="0" borderId="21" xfId="44" applyFont="1" applyBorder="1" applyAlignment="1" applyProtection="1">
      <alignment horizontal="left" vertical="center" wrapText="1"/>
      <protection/>
    </xf>
    <xf numFmtId="0" fontId="13" fillId="0" borderId="15" xfId="0" applyFont="1" applyBorder="1" applyAlignment="1">
      <alignment horizontal="center" vertical="center"/>
    </xf>
    <xf numFmtId="0" fontId="13" fillId="0" borderId="16" xfId="0" applyFont="1" applyBorder="1" applyAlignment="1">
      <alignment horizontal="center" vertical="center"/>
    </xf>
    <xf numFmtId="205" fontId="17" fillId="0" borderId="10" xfId="0" applyNumberFormat="1" applyFont="1" applyFill="1" applyBorder="1" applyAlignment="1" applyProtection="1">
      <alignment horizontal="center" vertical="center"/>
      <protection/>
    </xf>
    <xf numFmtId="0" fontId="19" fillId="0" borderId="10"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1" xfId="0" applyFont="1" applyBorder="1" applyAlignment="1">
      <alignment horizontal="center" vertical="center" wrapText="1"/>
    </xf>
    <xf numFmtId="0" fontId="13" fillId="0" borderId="25" xfId="0" applyFont="1" applyBorder="1" applyAlignment="1">
      <alignment horizontal="center" vertical="center"/>
    </xf>
    <xf numFmtId="0" fontId="13" fillId="0" borderId="27" xfId="0" applyFont="1" applyBorder="1" applyAlignment="1">
      <alignment horizontal="center" vertical="center"/>
    </xf>
    <xf numFmtId="0" fontId="19" fillId="0" borderId="10" xfId="0" applyFont="1" applyBorder="1" applyAlignment="1">
      <alignment horizontal="center" vertical="center"/>
    </xf>
    <xf numFmtId="0" fontId="19" fillId="0" borderId="2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3" xfId="0" applyFont="1" applyBorder="1" applyAlignment="1">
      <alignment horizontal="center" vertical="center"/>
    </xf>
    <xf numFmtId="0" fontId="19" fillId="0" borderId="14" xfId="0" applyFont="1" applyBorder="1" applyAlignment="1">
      <alignment horizontal="center" vertical="center"/>
    </xf>
    <xf numFmtId="0" fontId="19" fillId="0" borderId="21" xfId="0" applyFont="1" applyBorder="1" applyAlignment="1">
      <alignment horizontal="center" vertical="center"/>
    </xf>
    <xf numFmtId="0" fontId="17" fillId="0" borderId="15"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207" fontId="17" fillId="0" borderId="23" xfId="0" applyNumberFormat="1" applyFont="1" applyBorder="1" applyAlignment="1" applyProtection="1">
      <alignment horizontal="center" vertical="center"/>
      <protection/>
    </xf>
    <xf numFmtId="207" fontId="17" fillId="0" borderId="14" xfId="0" applyNumberFormat="1" applyFont="1" applyBorder="1" applyAlignment="1" applyProtection="1">
      <alignment horizontal="center" vertical="center"/>
      <protection/>
    </xf>
    <xf numFmtId="207" fontId="17" fillId="0" borderId="21" xfId="0" applyNumberFormat="1" applyFont="1" applyBorder="1" applyAlignment="1" applyProtection="1">
      <alignment horizontal="center" vertical="center"/>
      <protection/>
    </xf>
    <xf numFmtId="198" fontId="11" fillId="0" borderId="25" xfId="0" applyNumberFormat="1" applyFont="1" applyFill="1" applyBorder="1" applyAlignment="1">
      <alignment horizontal="center" vertical="center"/>
    </xf>
    <xf numFmtId="198" fontId="11" fillId="0" borderId="26" xfId="0" applyNumberFormat="1" applyFont="1" applyFill="1" applyBorder="1" applyAlignment="1">
      <alignment horizontal="center" vertical="center"/>
    </xf>
    <xf numFmtId="200" fontId="82" fillId="0" borderId="25" xfId="0" applyNumberFormat="1" applyFont="1" applyFill="1" applyBorder="1" applyAlignment="1" applyProtection="1">
      <alignment horizontal="center" vertical="center"/>
      <protection/>
    </xf>
    <xf numFmtId="200" fontId="82" fillId="0" borderId="26" xfId="0" applyNumberFormat="1" applyFont="1" applyFill="1" applyBorder="1" applyAlignment="1" applyProtection="1">
      <alignment horizontal="center" vertical="center"/>
      <protection/>
    </xf>
    <xf numFmtId="200" fontId="82" fillId="0" borderId="27" xfId="0" applyNumberFormat="1" applyFont="1" applyFill="1" applyBorder="1" applyAlignment="1" applyProtection="1">
      <alignment horizontal="center" vertical="center"/>
      <protection/>
    </xf>
    <xf numFmtId="198" fontId="11" fillId="0" borderId="25" xfId="0" applyNumberFormat="1" applyFont="1" applyBorder="1" applyAlignment="1">
      <alignment horizontal="center" vertical="center"/>
    </xf>
    <xf numFmtId="198" fontId="11" fillId="0" borderId="26" xfId="0" applyNumberFormat="1" applyFont="1" applyBorder="1" applyAlignment="1">
      <alignment horizontal="center" vertical="center"/>
    </xf>
    <xf numFmtId="205" fontId="82" fillId="0" borderId="10" xfId="0" applyNumberFormat="1" applyFont="1" applyFill="1" applyBorder="1" applyAlignment="1" applyProtection="1">
      <alignment horizontal="center" vertical="center"/>
      <protection/>
    </xf>
    <xf numFmtId="0" fontId="18" fillId="0" borderId="10" xfId="0" applyFont="1" applyBorder="1" applyAlignment="1">
      <alignment horizontal="left" vertical="center"/>
    </xf>
    <xf numFmtId="0" fontId="18" fillId="0" borderId="10" xfId="0" applyFont="1" applyBorder="1" applyAlignment="1">
      <alignment horizontal="left" vertical="center" wrapText="1"/>
    </xf>
    <xf numFmtId="205" fontId="82" fillId="0" borderId="10" xfId="0" applyNumberFormat="1" applyFont="1" applyBorder="1" applyAlignment="1" applyProtection="1">
      <alignment horizontal="center" vertical="center"/>
      <protection/>
    </xf>
    <xf numFmtId="0" fontId="18" fillId="0" borderId="10" xfId="44" applyFont="1" applyBorder="1" applyAlignment="1" applyProtection="1">
      <alignment horizontal="center" vertical="center" wrapText="1"/>
      <protection/>
    </xf>
    <xf numFmtId="200" fontId="17" fillId="0" borderId="25" xfId="0" applyNumberFormat="1" applyFont="1" applyBorder="1" applyAlignment="1" applyProtection="1">
      <alignment horizontal="center" vertical="center"/>
      <protection/>
    </xf>
    <xf numFmtId="200" fontId="17" fillId="0" borderId="26" xfId="0" applyNumberFormat="1" applyFont="1" applyBorder="1" applyAlignment="1" applyProtection="1">
      <alignment horizontal="center" vertical="center"/>
      <protection/>
    </xf>
    <xf numFmtId="200" fontId="17" fillId="0" borderId="27" xfId="0" applyNumberFormat="1" applyFont="1" applyBorder="1" applyAlignment="1" applyProtection="1">
      <alignment horizontal="center" vertical="center"/>
      <protection/>
    </xf>
    <xf numFmtId="0" fontId="18" fillId="0" borderId="15" xfId="44" applyFont="1" applyBorder="1" applyAlignment="1" applyProtection="1">
      <alignment horizontal="left" vertical="center" wrapText="1"/>
      <protection/>
    </xf>
    <xf numFmtId="0" fontId="18" fillId="0" borderId="0" xfId="44" applyFont="1" applyBorder="1" applyAlignment="1" applyProtection="1">
      <alignment horizontal="left" vertical="center"/>
      <protection/>
    </xf>
    <xf numFmtId="0" fontId="18" fillId="0" borderId="16" xfId="44" applyFont="1" applyBorder="1" applyAlignment="1" applyProtection="1">
      <alignment horizontal="left" vertical="center"/>
      <protection/>
    </xf>
    <xf numFmtId="0" fontId="11" fillId="0" borderId="26" xfId="0" applyFont="1" applyBorder="1" applyAlignment="1">
      <alignment horizontal="center" vertical="center"/>
    </xf>
    <xf numFmtId="0" fontId="17" fillId="0" borderId="25"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17" fillId="0" borderId="27" xfId="0" applyFont="1" applyBorder="1" applyAlignment="1" applyProtection="1">
      <alignment horizontal="center" vertical="center"/>
      <protection locked="0"/>
    </xf>
    <xf numFmtId="0" fontId="11" fillId="0" borderId="25" xfId="0" applyFont="1" applyBorder="1" applyAlignment="1">
      <alignment horizontal="center" vertical="center"/>
    </xf>
    <xf numFmtId="0" fontId="11" fillId="0" borderId="23" xfId="44" applyFont="1" applyBorder="1" applyAlignment="1" applyProtection="1">
      <alignment horizontal="left" vertical="top" wrapText="1"/>
      <protection/>
    </xf>
    <xf numFmtId="0" fontId="11" fillId="0" borderId="14" xfId="44" applyFont="1" applyBorder="1" applyAlignment="1" applyProtection="1">
      <alignment horizontal="left" vertical="top"/>
      <protection/>
    </xf>
    <xf numFmtId="0" fontId="11" fillId="0" borderId="21" xfId="44" applyFont="1" applyBorder="1" applyAlignment="1" applyProtection="1">
      <alignment horizontal="left" vertical="top"/>
      <protection/>
    </xf>
    <xf numFmtId="207" fontId="17" fillId="0" borderId="10" xfId="0" applyNumberFormat="1" applyFont="1" applyBorder="1" applyAlignment="1" applyProtection="1">
      <alignment horizontal="center" vertical="center"/>
      <protection/>
    </xf>
    <xf numFmtId="0" fontId="13" fillId="0" borderId="26" xfId="0" applyFont="1" applyBorder="1" applyAlignment="1">
      <alignment horizontal="center" vertical="center"/>
    </xf>
    <xf numFmtId="200" fontId="82" fillId="0" borderId="10" xfId="0" applyNumberFormat="1" applyFont="1" applyBorder="1" applyAlignment="1">
      <alignment horizontal="center" vertical="center"/>
    </xf>
    <xf numFmtId="0" fontId="82" fillId="0" borderId="10" xfId="0" applyFont="1" applyBorder="1" applyAlignment="1">
      <alignment horizontal="center" vertical="center"/>
    </xf>
    <xf numFmtId="0" fontId="13" fillId="0" borderId="25" xfId="0" applyFont="1" applyBorder="1" applyAlignment="1">
      <alignment horizontal="center" vertical="center" wrapText="1"/>
    </xf>
    <xf numFmtId="205" fontId="83" fillId="0" borderId="0" xfId="0" applyNumberFormat="1" applyFont="1" applyBorder="1" applyAlignment="1">
      <alignment horizontal="center"/>
    </xf>
    <xf numFmtId="205" fontId="83" fillId="0" borderId="15" xfId="0" applyNumberFormat="1" applyFont="1" applyBorder="1" applyAlignment="1">
      <alignment horizontal="center"/>
    </xf>
    <xf numFmtId="205" fontId="83" fillId="0" borderId="16" xfId="0" applyNumberFormat="1" applyFont="1" applyBorder="1" applyAlignment="1">
      <alignment horizontal="center"/>
    </xf>
    <xf numFmtId="49" fontId="18" fillId="0" borderId="0" xfId="0" applyNumberFormat="1" applyFont="1" applyAlignment="1">
      <alignment horizontal="left" vertical="center"/>
    </xf>
    <xf numFmtId="205" fontId="82" fillId="0" borderId="0" xfId="0" applyNumberFormat="1" applyFont="1" applyFill="1" applyBorder="1" applyAlignment="1" applyProtection="1">
      <alignment horizontal="center" vertical="center"/>
      <protection/>
    </xf>
    <xf numFmtId="205" fontId="82" fillId="0" borderId="16" xfId="0" applyNumberFormat="1" applyFont="1" applyFill="1" applyBorder="1" applyAlignment="1" applyProtection="1">
      <alignment horizontal="center" vertical="center"/>
      <protection/>
    </xf>
    <xf numFmtId="9" fontId="11" fillId="0" borderId="15" xfId="0" applyNumberFormat="1" applyFont="1" applyBorder="1" applyAlignment="1">
      <alignment horizontal="center" vertical="center"/>
    </xf>
    <xf numFmtId="9" fontId="11" fillId="0" borderId="16" xfId="0" applyNumberFormat="1" applyFont="1" applyBorder="1" applyAlignment="1">
      <alignment horizontal="center" vertical="center"/>
    </xf>
    <xf numFmtId="0" fontId="11" fillId="0" borderId="17" xfId="0" applyFont="1" applyBorder="1" applyAlignment="1">
      <alignment horizontal="center"/>
    </xf>
    <xf numFmtId="0" fontId="11" fillId="0" borderId="19" xfId="0" applyFont="1" applyBorder="1" applyAlignment="1">
      <alignment horizontal="center"/>
    </xf>
    <xf numFmtId="49" fontId="11" fillId="0" borderId="10"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16" xfId="0" applyNumberFormat="1" applyFont="1" applyBorder="1" applyAlignment="1">
      <alignment horizontal="left" vertical="center"/>
    </xf>
    <xf numFmtId="205" fontId="82" fillId="0" borderId="23" xfId="0" applyNumberFormat="1" applyFont="1" applyFill="1" applyBorder="1" applyAlignment="1" applyProtection="1">
      <alignment vertical="center"/>
      <protection locked="0"/>
    </xf>
    <xf numFmtId="205" fontId="82" fillId="0" borderId="21" xfId="0" applyNumberFormat="1" applyFont="1" applyFill="1" applyBorder="1" applyAlignment="1" applyProtection="1">
      <alignment vertical="center"/>
      <protection locked="0"/>
    </xf>
    <xf numFmtId="207" fontId="82" fillId="0" borderId="10" xfId="0" applyNumberFormat="1" applyFont="1" applyFill="1" applyBorder="1" applyAlignment="1" applyProtection="1">
      <alignment vertical="center"/>
      <protection locked="0"/>
    </xf>
    <xf numFmtId="205" fontId="83" fillId="0" borderId="0" xfId="0" applyNumberFormat="1" applyFont="1" applyFill="1" applyBorder="1" applyAlignment="1">
      <alignment horizontal="center" vertical="center"/>
    </xf>
    <xf numFmtId="0" fontId="11" fillId="0" borderId="16" xfId="0" applyFont="1" applyBorder="1" applyAlignment="1">
      <alignment horizontal="center"/>
    </xf>
    <xf numFmtId="205" fontId="82" fillId="0" borderId="23" xfId="0" applyNumberFormat="1" applyFont="1" applyFill="1" applyBorder="1" applyAlignment="1" applyProtection="1">
      <alignment horizontal="center" vertical="center"/>
      <protection/>
    </xf>
    <xf numFmtId="205" fontId="82" fillId="0" borderId="21" xfId="0" applyNumberFormat="1" applyFont="1" applyFill="1" applyBorder="1" applyAlignment="1" applyProtection="1">
      <alignment horizontal="center" vertical="center"/>
      <protection/>
    </xf>
    <xf numFmtId="49" fontId="11" fillId="0" borderId="23" xfId="0" applyNumberFormat="1" applyFont="1" applyBorder="1" applyAlignment="1">
      <alignment horizontal="left" vertical="center"/>
    </xf>
    <xf numFmtId="49" fontId="11" fillId="0" borderId="14" xfId="0" applyNumberFormat="1" applyFont="1" applyBorder="1" applyAlignment="1">
      <alignment horizontal="left" vertical="center"/>
    </xf>
    <xf numFmtId="0" fontId="13" fillId="0" borderId="14" xfId="0" applyFont="1" applyBorder="1" applyAlignment="1">
      <alignment horizontal="center" vertical="center" wrapText="1"/>
    </xf>
    <xf numFmtId="49" fontId="11" fillId="0" borderId="10" xfId="0" applyNumberFormat="1" applyFont="1" applyBorder="1" applyAlignment="1">
      <alignment horizontal="left" vertical="center" wrapText="1"/>
    </xf>
    <xf numFmtId="205" fontId="11" fillId="0" borderId="18" xfId="0" applyNumberFormat="1" applyFont="1" applyBorder="1" applyAlignment="1">
      <alignment horizontal="center"/>
    </xf>
    <xf numFmtId="205" fontId="82" fillId="0" borderId="15" xfId="0" applyNumberFormat="1" applyFont="1" applyFill="1" applyBorder="1" applyAlignment="1" applyProtection="1">
      <alignment horizontal="center" vertical="center"/>
      <protection/>
    </xf>
    <xf numFmtId="205" fontId="81" fillId="0" borderId="15" xfId="0" applyNumberFormat="1" applyFont="1" applyBorder="1" applyAlignment="1">
      <alignment horizontal="center"/>
    </xf>
    <xf numFmtId="205" fontId="81" fillId="0" borderId="16" xfId="0" applyNumberFormat="1" applyFont="1" applyBorder="1" applyAlignment="1">
      <alignment horizontal="center"/>
    </xf>
    <xf numFmtId="205" fontId="82" fillId="0" borderId="15" xfId="0" applyNumberFormat="1" applyFont="1" applyFill="1" applyBorder="1" applyAlignment="1" applyProtection="1">
      <alignment horizontal="center"/>
      <protection/>
    </xf>
    <xf numFmtId="205" fontId="82" fillId="0" borderId="16" xfId="0" applyNumberFormat="1" applyFont="1" applyFill="1" applyBorder="1" applyAlignment="1" applyProtection="1">
      <alignment horizontal="center"/>
      <protection/>
    </xf>
    <xf numFmtId="0" fontId="11" fillId="0" borderId="15" xfId="0" applyFont="1" applyFill="1" applyBorder="1" applyAlignment="1">
      <alignment horizontal="center"/>
    </xf>
    <xf numFmtId="0" fontId="11" fillId="0" borderId="16" xfId="0" applyFont="1" applyFill="1" applyBorder="1" applyAlignment="1">
      <alignment horizont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23" fillId="0" borderId="0" xfId="44" applyFont="1" applyAlignment="1" applyProtection="1">
      <alignment horizontal="center" vertical="center"/>
      <protection/>
    </xf>
    <xf numFmtId="0" fontId="18" fillId="0" borderId="0" xfId="0" applyFont="1" applyAlignment="1">
      <alignment horizontal="left" vertical="top" wrapText="1"/>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xf>
    <xf numFmtId="0" fontId="18" fillId="0" borderId="23" xfId="0" applyFont="1" applyBorder="1" applyAlignment="1">
      <alignment horizontal="center" vertical="center"/>
    </xf>
    <xf numFmtId="0" fontId="18" fillId="0" borderId="21"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3" fillId="0" borderId="0" xfId="0" applyFont="1" applyBorder="1" applyAlignment="1">
      <alignment horizontal="center" vertical="center" wrapText="1"/>
    </xf>
    <xf numFmtId="205" fontId="17" fillId="0" borderId="17" xfId="0" applyNumberFormat="1" applyFont="1" applyBorder="1" applyAlignment="1" applyProtection="1">
      <alignment horizontal="center" vertical="center"/>
      <protection/>
    </xf>
    <xf numFmtId="205" fontId="17" fillId="0" borderId="18" xfId="0" applyNumberFormat="1" applyFont="1" applyBorder="1" applyAlignment="1" applyProtection="1">
      <alignment horizontal="center" vertical="center"/>
      <protection/>
    </xf>
    <xf numFmtId="205" fontId="17" fillId="0" borderId="19" xfId="0" applyNumberFormat="1" applyFont="1" applyBorder="1" applyAlignment="1" applyProtection="1">
      <alignment horizontal="center" vertical="center"/>
      <protection/>
    </xf>
    <xf numFmtId="205" fontId="17" fillId="0" borderId="23" xfId="0" applyNumberFormat="1" applyFont="1" applyBorder="1" applyAlignment="1" applyProtection="1">
      <alignment horizontal="center" vertical="center"/>
      <protection/>
    </xf>
    <xf numFmtId="205" fontId="17" fillId="0" borderId="14" xfId="0" applyNumberFormat="1" applyFont="1" applyBorder="1" applyAlignment="1" applyProtection="1">
      <alignment horizontal="center" vertical="center"/>
      <protection/>
    </xf>
    <xf numFmtId="205" fontId="17" fillId="0" borderId="21" xfId="0" applyNumberFormat="1" applyFont="1" applyBorder="1" applyAlignment="1" applyProtection="1">
      <alignment horizontal="center" vertical="center"/>
      <protection/>
    </xf>
    <xf numFmtId="0" fontId="18" fillId="0" borderId="18" xfId="0" applyFont="1" applyBorder="1" applyAlignment="1">
      <alignment horizontal="center" vertical="center"/>
    </xf>
    <xf numFmtId="0" fontId="18" fillId="0" borderId="14" xfId="0" applyFont="1" applyBorder="1" applyAlignment="1">
      <alignment horizontal="center" vertical="center"/>
    </xf>
    <xf numFmtId="0" fontId="12" fillId="0" borderId="17" xfId="44" applyFont="1" applyBorder="1" applyAlignment="1" applyProtection="1">
      <alignment horizontal="left" vertical="center" wrapText="1"/>
      <protection/>
    </xf>
    <xf numFmtId="0" fontId="12" fillId="0" borderId="19" xfId="44" applyFont="1" applyBorder="1" applyAlignment="1" applyProtection="1">
      <alignment horizontal="left" vertical="center" wrapText="1"/>
      <protection/>
    </xf>
    <xf numFmtId="0" fontId="12" fillId="0" borderId="15" xfId="44" applyFont="1" applyBorder="1" applyAlignment="1" applyProtection="1">
      <alignment horizontal="left" vertical="center" wrapText="1"/>
      <protection/>
    </xf>
    <xf numFmtId="0" fontId="12" fillId="0" borderId="16" xfId="44" applyFont="1" applyBorder="1" applyAlignment="1" applyProtection="1">
      <alignment horizontal="left" vertical="center" wrapText="1"/>
      <protection/>
    </xf>
    <xf numFmtId="0" fontId="12" fillId="0" borderId="23" xfId="44" applyFont="1" applyBorder="1" applyAlignment="1" applyProtection="1">
      <alignment horizontal="left" vertical="center" wrapText="1"/>
      <protection/>
    </xf>
    <xf numFmtId="0" fontId="12" fillId="0" borderId="21" xfId="44" applyFont="1" applyBorder="1" applyAlignment="1" applyProtection="1">
      <alignment horizontal="left" vertical="center" wrapText="1"/>
      <protection/>
    </xf>
    <xf numFmtId="14" fontId="11" fillId="0" borderId="0" xfId="0" applyNumberFormat="1" applyFont="1" applyAlignment="1">
      <alignment horizontal="left"/>
    </xf>
    <xf numFmtId="205" fontId="17" fillId="0" borderId="17" xfId="0" applyNumberFormat="1" applyFont="1" applyFill="1" applyBorder="1" applyAlignment="1" applyProtection="1">
      <alignment horizontal="center" vertical="center"/>
      <protection/>
    </xf>
    <xf numFmtId="205" fontId="17" fillId="0" borderId="18" xfId="0" applyNumberFormat="1" applyFont="1" applyFill="1" applyBorder="1" applyAlignment="1" applyProtection="1">
      <alignment horizontal="center" vertical="center"/>
      <protection/>
    </xf>
    <xf numFmtId="205" fontId="17" fillId="0" borderId="19" xfId="0" applyNumberFormat="1" applyFont="1" applyFill="1" applyBorder="1" applyAlignment="1" applyProtection="1">
      <alignment horizontal="center" vertical="center"/>
      <protection/>
    </xf>
    <xf numFmtId="205" fontId="17" fillId="0" borderId="15" xfId="0" applyNumberFormat="1" applyFont="1" applyFill="1" applyBorder="1" applyAlignment="1" applyProtection="1">
      <alignment horizontal="center" vertical="center"/>
      <protection/>
    </xf>
    <xf numFmtId="205" fontId="17" fillId="0" borderId="0" xfId="0" applyNumberFormat="1" applyFont="1" applyFill="1" applyBorder="1" applyAlignment="1" applyProtection="1">
      <alignment horizontal="center" vertical="center"/>
      <protection/>
    </xf>
    <xf numFmtId="205" fontId="17" fillId="0" borderId="16" xfId="0" applyNumberFormat="1" applyFont="1" applyFill="1" applyBorder="1" applyAlignment="1" applyProtection="1">
      <alignment horizontal="center" vertical="center"/>
      <protection/>
    </xf>
    <xf numFmtId="205" fontId="17" fillId="0" borderId="23" xfId="0" applyNumberFormat="1" applyFont="1" applyFill="1" applyBorder="1" applyAlignment="1" applyProtection="1">
      <alignment horizontal="center" vertical="center"/>
      <protection/>
    </xf>
    <xf numFmtId="205" fontId="17" fillId="0" borderId="14" xfId="0" applyNumberFormat="1" applyFont="1" applyFill="1" applyBorder="1" applyAlignment="1" applyProtection="1">
      <alignment horizontal="center" vertical="center"/>
      <protection/>
    </xf>
    <xf numFmtId="205" fontId="17" fillId="0" borderId="21" xfId="0" applyNumberFormat="1" applyFont="1" applyFill="1" applyBorder="1" applyAlignment="1" applyProtection="1">
      <alignment horizontal="center" vertical="center"/>
      <protection/>
    </xf>
    <xf numFmtId="0" fontId="11" fillId="0" borderId="18" xfId="0" applyFont="1" applyBorder="1" applyAlignment="1">
      <alignment horizontal="center"/>
    </xf>
    <xf numFmtId="200" fontId="21" fillId="0" borderId="10" xfId="0" applyNumberFormat="1" applyFont="1" applyBorder="1" applyAlignment="1">
      <alignment horizontal="center" vertical="center"/>
    </xf>
    <xf numFmtId="0" fontId="28" fillId="0" borderId="17" xfId="44" applyFont="1" applyBorder="1" applyAlignment="1" applyProtection="1">
      <alignment horizontal="left" vertical="center" wrapText="1"/>
      <protection/>
    </xf>
    <xf numFmtId="0" fontId="28" fillId="0" borderId="19" xfId="44" applyFont="1" applyBorder="1" applyAlignment="1" applyProtection="1">
      <alignment horizontal="left" vertical="center" wrapText="1"/>
      <protection/>
    </xf>
    <xf numFmtId="0" fontId="28" fillId="0" borderId="23" xfId="44" applyFont="1" applyBorder="1" applyAlignment="1" applyProtection="1">
      <alignment horizontal="left" vertical="center" wrapText="1"/>
      <protection/>
    </xf>
    <xf numFmtId="0" fontId="28" fillId="0" borderId="21" xfId="44" applyFont="1" applyBorder="1" applyAlignment="1" applyProtection="1">
      <alignment horizontal="left" vertical="center" wrapText="1"/>
      <protection/>
    </xf>
    <xf numFmtId="0" fontId="27" fillId="0" borderId="15" xfId="44" applyFont="1" applyBorder="1" applyAlignment="1" applyProtection="1">
      <alignment horizontal="left" vertical="center" wrapText="1"/>
      <protection/>
    </xf>
    <xf numFmtId="0" fontId="27" fillId="0" borderId="16" xfId="44" applyFont="1" applyBorder="1" applyAlignment="1" applyProtection="1">
      <alignment horizontal="left" vertical="center" wrapText="1"/>
      <protection/>
    </xf>
    <xf numFmtId="0" fontId="11" fillId="0" borderId="10" xfId="0" applyFont="1" applyBorder="1" applyAlignment="1">
      <alignment horizontal="center"/>
    </xf>
    <xf numFmtId="0" fontId="11" fillId="0" borderId="0" xfId="0" applyFont="1" applyAlignment="1">
      <alignment horizontal="left" wrapText="1"/>
    </xf>
    <xf numFmtId="0" fontId="21" fillId="0" borderId="0" xfId="0" applyFont="1" applyAlignment="1">
      <alignment horizontal="center" vertical="center"/>
    </xf>
    <xf numFmtId="0" fontId="13" fillId="0" borderId="0" xfId="0" applyFont="1" applyAlignment="1">
      <alignment horizontal="center"/>
    </xf>
    <xf numFmtId="0" fontId="12" fillId="0" borderId="10" xfId="0" applyFont="1" applyBorder="1" applyAlignment="1">
      <alignment horizontal="center"/>
    </xf>
    <xf numFmtId="49" fontId="11" fillId="0" borderId="15" xfId="0" applyNumberFormat="1" applyFont="1" applyBorder="1" applyAlignment="1">
      <alignment horizontal="left" vertical="center"/>
    </xf>
    <xf numFmtId="0" fontId="16" fillId="0" borderId="0" xfId="0" applyFont="1" applyBorder="1" applyAlignment="1" applyProtection="1">
      <alignment horizontal="center"/>
      <protection locked="0"/>
    </xf>
    <xf numFmtId="9" fontId="17" fillId="0" borderId="25" xfId="0" applyNumberFormat="1" applyFont="1" applyBorder="1" applyAlignment="1" applyProtection="1">
      <alignment horizontal="center" vertical="center"/>
      <protection locked="0"/>
    </xf>
    <xf numFmtId="9" fontId="17" fillId="0" borderId="26" xfId="0" applyNumberFormat="1" applyFont="1" applyBorder="1" applyAlignment="1" applyProtection="1">
      <alignment horizontal="center" vertical="center"/>
      <protection locked="0"/>
    </xf>
    <xf numFmtId="9" fontId="17" fillId="0" borderId="27" xfId="0" applyNumberFormat="1" applyFont="1" applyBorder="1" applyAlignment="1" applyProtection="1">
      <alignment horizontal="center" vertical="center"/>
      <protection locked="0"/>
    </xf>
    <xf numFmtId="9" fontId="14" fillId="0" borderId="25" xfId="0" applyNumberFormat="1" applyFont="1" applyBorder="1" applyAlignment="1">
      <alignment horizontal="center" vertical="center"/>
    </xf>
    <xf numFmtId="0" fontId="14" fillId="0" borderId="26" xfId="0" applyFont="1" applyBorder="1" applyAlignment="1">
      <alignment horizontal="center" vertical="center"/>
    </xf>
    <xf numFmtId="0" fontId="11" fillId="0" borderId="0" xfId="44" applyFont="1" applyAlignment="1" applyProtection="1">
      <alignment horizontal="left" vertical="center" wrapText="1"/>
      <protection/>
    </xf>
    <xf numFmtId="0" fontId="11" fillId="0" borderId="0" xfId="44" applyFont="1" applyAlignment="1" applyProtection="1">
      <alignment horizontal="left" vertical="center"/>
      <protection/>
    </xf>
    <xf numFmtId="0" fontId="79" fillId="0" borderId="0" xfId="0" applyFont="1" applyBorder="1" applyAlignment="1">
      <alignment horizontal="center"/>
    </xf>
    <xf numFmtId="207" fontId="82" fillId="0" borderId="25" xfId="0" applyNumberFormat="1" applyFont="1" applyBorder="1" applyAlignment="1" applyProtection="1">
      <alignment horizontal="center" vertical="center"/>
      <protection/>
    </xf>
    <xf numFmtId="207" fontId="82" fillId="0" borderId="27" xfId="0" applyNumberFormat="1" applyFont="1" applyBorder="1" applyAlignment="1" applyProtection="1">
      <alignment horizontal="center" vertical="center"/>
      <protection/>
    </xf>
    <xf numFmtId="205" fontId="82" fillId="0" borderId="14" xfId="0" applyNumberFormat="1" applyFont="1" applyBorder="1" applyAlignment="1" applyProtection="1">
      <alignment horizontal="center" vertical="center"/>
      <protection locked="0"/>
    </xf>
    <xf numFmtId="205" fontId="82" fillId="0" borderId="21" xfId="0" applyNumberFormat="1" applyFont="1" applyBorder="1" applyAlignment="1" applyProtection="1">
      <alignment horizontal="center" vertical="center"/>
      <protection locked="0"/>
    </xf>
    <xf numFmtId="0" fontId="14" fillId="0" borderId="25" xfId="0" applyFont="1" applyBorder="1" applyAlignment="1" applyProtection="1">
      <alignment horizontal="center" vertical="center"/>
      <protection/>
    </xf>
    <xf numFmtId="0" fontId="14" fillId="0" borderId="26" xfId="0" applyFont="1" applyBorder="1" applyAlignment="1" applyProtection="1">
      <alignment horizontal="center" vertical="center"/>
      <protection/>
    </xf>
    <xf numFmtId="0" fontId="14" fillId="0" borderId="27" xfId="0" applyFont="1" applyBorder="1" applyAlignment="1" applyProtection="1">
      <alignment horizontal="center" vertical="center"/>
      <protection/>
    </xf>
    <xf numFmtId="0" fontId="11" fillId="0" borderId="10" xfId="0" applyFont="1" applyBorder="1" applyAlignment="1">
      <alignment horizontal="left" vertical="center" wrapText="1"/>
    </xf>
    <xf numFmtId="0" fontId="79" fillId="0" borderId="21" xfId="0" applyFont="1" applyBorder="1" applyAlignment="1">
      <alignment horizontal="center"/>
    </xf>
    <xf numFmtId="200" fontId="82" fillId="0" borderId="25" xfId="0" applyNumberFormat="1" applyFont="1" applyBorder="1" applyAlignment="1">
      <alignment horizontal="center" vertical="center"/>
    </xf>
    <xf numFmtId="0" fontId="82" fillId="0" borderId="26" xfId="0" applyFont="1" applyBorder="1" applyAlignment="1">
      <alignment horizontal="center" vertical="center"/>
    </xf>
    <xf numFmtId="0" fontId="82" fillId="0" borderId="27" xfId="0" applyFont="1" applyBorder="1" applyAlignment="1">
      <alignment horizontal="center" vertical="center"/>
    </xf>
    <xf numFmtId="0" fontId="12" fillId="0" borderId="25" xfId="0" applyFont="1" applyBorder="1" applyAlignment="1">
      <alignment horizontal="left" vertical="center" wrapText="1"/>
    </xf>
    <xf numFmtId="0" fontId="12" fillId="0" borderId="26" xfId="0" applyFont="1" applyBorder="1" applyAlignment="1">
      <alignment horizontal="left" vertical="center"/>
    </xf>
    <xf numFmtId="0" fontId="12" fillId="0" borderId="27" xfId="0" applyFont="1" applyBorder="1" applyAlignment="1">
      <alignment horizontal="left" vertical="center"/>
    </xf>
    <xf numFmtId="0" fontId="81" fillId="0" borderId="25" xfId="0" applyFont="1" applyBorder="1" applyAlignment="1">
      <alignment horizontal="center" vertical="center"/>
    </xf>
    <xf numFmtId="0" fontId="81" fillId="0" borderId="26" xfId="0" applyFont="1" applyBorder="1" applyAlignment="1">
      <alignment horizontal="center" vertical="center"/>
    </xf>
    <xf numFmtId="0" fontId="81" fillId="0" borderId="27" xfId="0" applyFont="1" applyBorder="1" applyAlignment="1">
      <alignment horizontal="center" vertical="center"/>
    </xf>
    <xf numFmtId="0" fontId="82" fillId="0" borderId="17" xfId="0" applyFont="1" applyBorder="1" applyAlignment="1" applyProtection="1">
      <alignment horizontal="left" vertical="center"/>
      <protection locked="0"/>
    </xf>
    <xf numFmtId="0" fontId="82" fillId="0" borderId="18" xfId="0" applyFont="1" applyBorder="1" applyAlignment="1" applyProtection="1">
      <alignment horizontal="left" vertical="center"/>
      <protection locked="0"/>
    </xf>
    <xf numFmtId="0" fontId="82" fillId="0" borderId="19" xfId="0" applyFont="1" applyBorder="1" applyAlignment="1" applyProtection="1">
      <alignment horizontal="left" vertical="center"/>
      <protection locked="0"/>
    </xf>
    <xf numFmtId="206" fontId="82" fillId="0" borderId="17" xfId="0" applyNumberFormat="1" applyFont="1" applyBorder="1" applyAlignment="1" applyProtection="1">
      <alignment horizontal="center" vertical="center"/>
      <protection/>
    </xf>
    <xf numFmtId="206" fontId="82" fillId="0" borderId="19" xfId="0" applyNumberFormat="1" applyFont="1" applyBorder="1" applyAlignment="1" applyProtection="1">
      <alignment horizontal="center" vertical="center"/>
      <protection/>
    </xf>
    <xf numFmtId="200" fontId="82" fillId="0" borderId="17" xfId="0" applyNumberFormat="1" applyFont="1" applyBorder="1" applyAlignment="1" applyProtection="1">
      <alignment horizontal="center" vertical="center"/>
      <protection/>
    </xf>
    <xf numFmtId="200" fontId="82" fillId="0" borderId="18" xfId="0" applyNumberFormat="1" applyFont="1" applyBorder="1" applyAlignment="1" applyProtection="1">
      <alignment horizontal="center" vertical="center"/>
      <protection/>
    </xf>
    <xf numFmtId="200" fontId="82" fillId="0" borderId="19" xfId="0" applyNumberFormat="1" applyFont="1" applyBorder="1" applyAlignment="1" applyProtection="1">
      <alignment horizontal="center" vertical="center"/>
      <protection/>
    </xf>
    <xf numFmtId="0" fontId="13" fillId="0" borderId="23" xfId="0" applyFont="1" applyBorder="1" applyAlignment="1">
      <alignment horizontal="center" vertical="top"/>
    </xf>
    <xf numFmtId="0" fontId="13" fillId="0" borderId="14" xfId="0" applyFont="1" applyBorder="1" applyAlignment="1">
      <alignment horizontal="center" vertical="top"/>
    </xf>
    <xf numFmtId="0" fontId="13" fillId="0" borderId="21" xfId="0" applyFont="1" applyBorder="1" applyAlignment="1">
      <alignment horizontal="center" vertical="top"/>
    </xf>
    <xf numFmtId="9" fontId="11" fillId="0" borderId="23" xfId="0" applyNumberFormat="1" applyFont="1" applyBorder="1" applyAlignment="1">
      <alignment horizontal="center"/>
    </xf>
    <xf numFmtId="9" fontId="11" fillId="0" borderId="21" xfId="0" applyNumberFormat="1" applyFont="1" applyBorder="1" applyAlignment="1">
      <alignment horizontal="center"/>
    </xf>
    <xf numFmtId="0" fontId="0" fillId="0" borderId="0" xfId="0" applyAlignment="1">
      <alignment/>
    </xf>
    <xf numFmtId="0" fontId="0" fillId="0" borderId="16" xfId="0" applyBorder="1" applyAlignment="1">
      <alignment/>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49" fontId="11" fillId="0" borderId="0" xfId="0" applyNumberFormat="1" applyFont="1" applyBorder="1" applyAlignment="1">
      <alignment horizontal="left"/>
    </xf>
    <xf numFmtId="0" fontId="18" fillId="0" borderId="0" xfId="0" applyFont="1" applyBorder="1" applyAlignment="1">
      <alignment horizontal="left" vertical="center" wrapText="1"/>
    </xf>
    <xf numFmtId="49" fontId="11" fillId="0" borderId="0" xfId="0" applyNumberFormat="1" applyFont="1" applyBorder="1" applyAlignment="1">
      <alignment horizontal="left" vertical="top" wrapText="1"/>
    </xf>
    <xf numFmtId="49" fontId="11" fillId="0" borderId="0" xfId="0" applyNumberFormat="1" applyFont="1" applyBorder="1" applyAlignment="1">
      <alignment horizontal="left" vertical="top"/>
    </xf>
    <xf numFmtId="49" fontId="11" fillId="0" borderId="16" xfId="0" applyNumberFormat="1" applyFont="1" applyBorder="1" applyAlignment="1">
      <alignment horizontal="left" vertical="top"/>
    </xf>
    <xf numFmtId="9" fontId="11" fillId="0" borderId="15" xfId="0" applyNumberFormat="1" applyFont="1" applyFill="1" applyBorder="1" applyAlignment="1">
      <alignment horizontal="center" vertical="center"/>
    </xf>
    <xf numFmtId="9" fontId="11" fillId="0" borderId="16" xfId="0" applyNumberFormat="1" applyFont="1" applyFill="1" applyBorder="1" applyAlignment="1">
      <alignment horizontal="center" vertical="center"/>
    </xf>
    <xf numFmtId="205" fontId="83" fillId="0" borderId="23" xfId="0" applyNumberFormat="1" applyFont="1" applyBorder="1" applyAlignment="1">
      <alignment horizontal="center"/>
    </xf>
    <xf numFmtId="205" fontId="83" fillId="0" borderId="14" xfId="0" applyNumberFormat="1" applyFont="1" applyBorder="1" applyAlignment="1">
      <alignment horizontal="center"/>
    </xf>
    <xf numFmtId="205" fontId="83" fillId="0" borderId="21" xfId="0" applyNumberFormat="1" applyFont="1" applyBorder="1" applyAlignment="1">
      <alignment horizontal="center"/>
    </xf>
    <xf numFmtId="0" fontId="13" fillId="0" borderId="20"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1" xfId="0" applyFont="1" applyBorder="1" applyAlignment="1">
      <alignment horizontal="center" vertical="center" wrapText="1"/>
    </xf>
    <xf numFmtId="205" fontId="82" fillId="0" borderId="0" xfId="0" applyNumberFormat="1" applyFont="1" applyFill="1" applyBorder="1" applyAlignment="1" applyProtection="1">
      <alignment horizontal="center"/>
      <protection/>
    </xf>
    <xf numFmtId="207" fontId="17" fillId="0" borderId="25" xfId="0" applyNumberFormat="1" applyFont="1" applyBorder="1" applyAlignment="1" applyProtection="1">
      <alignment horizontal="center" vertical="center"/>
      <protection/>
    </xf>
    <xf numFmtId="207" fontId="17" fillId="0" borderId="26" xfId="0" applyNumberFormat="1" applyFont="1" applyBorder="1" applyAlignment="1" applyProtection="1">
      <alignment horizontal="center" vertical="center"/>
      <protection/>
    </xf>
    <xf numFmtId="207" fontId="17" fillId="0" borderId="27" xfId="0" applyNumberFormat="1" applyFont="1" applyBorder="1" applyAlignment="1" applyProtection="1">
      <alignment horizontal="center" vertical="center"/>
      <protection/>
    </xf>
    <xf numFmtId="0" fontId="11" fillId="0" borderId="23" xfId="0" applyFont="1" applyBorder="1" applyAlignment="1">
      <alignment horizontal="center"/>
    </xf>
    <xf numFmtId="0" fontId="11" fillId="0" borderId="14" xfId="0" applyFont="1" applyBorder="1" applyAlignment="1">
      <alignment horizontal="center"/>
    </xf>
    <xf numFmtId="0" fontId="11" fillId="0" borderId="21" xfId="0" applyFont="1" applyBorder="1" applyAlignment="1">
      <alignment horizontal="center"/>
    </xf>
    <xf numFmtId="0" fontId="12" fillId="0" borderId="0" xfId="0" applyFont="1" applyAlignment="1">
      <alignment horizontal="center"/>
    </xf>
    <xf numFmtId="205" fontId="82" fillId="0" borderId="15" xfId="0" applyNumberFormat="1" applyFont="1" applyFill="1" applyBorder="1" applyAlignment="1" applyProtection="1">
      <alignment horizontal="center" vertical="center"/>
      <protection locked="0"/>
    </xf>
    <xf numFmtId="205" fontId="82" fillId="0" borderId="0" xfId="0" applyNumberFormat="1" applyFont="1" applyFill="1" applyBorder="1" applyAlignment="1" applyProtection="1">
      <alignment horizontal="center" vertical="center"/>
      <protection locked="0"/>
    </xf>
    <xf numFmtId="205" fontId="82" fillId="0" borderId="16" xfId="0" applyNumberFormat="1" applyFont="1" applyFill="1" applyBorder="1" applyAlignment="1" applyProtection="1">
      <alignment horizontal="center" vertical="center"/>
      <protection locked="0"/>
    </xf>
    <xf numFmtId="205" fontId="81" fillId="0" borderId="0" xfId="0" applyNumberFormat="1" applyFont="1" applyBorder="1" applyAlignment="1">
      <alignment horizontal="center"/>
    </xf>
    <xf numFmtId="49" fontId="11" fillId="0" borderId="20" xfId="0" applyNumberFormat="1" applyFont="1" applyBorder="1" applyAlignment="1">
      <alignment horizontal="left" vertical="center"/>
    </xf>
    <xf numFmtId="49" fontId="11" fillId="0" borderId="17" xfId="0" applyNumberFormat="1" applyFont="1" applyBorder="1" applyAlignment="1">
      <alignment horizontal="left" vertical="center"/>
    </xf>
    <xf numFmtId="0" fontId="13" fillId="0" borderId="23" xfId="0" applyFont="1" applyBorder="1" applyAlignment="1">
      <alignment horizontal="center"/>
    </xf>
    <xf numFmtId="0" fontId="13" fillId="0" borderId="21" xfId="0" applyFont="1" applyBorder="1" applyAlignment="1">
      <alignment horizontal="center"/>
    </xf>
    <xf numFmtId="0" fontId="11" fillId="0" borderId="0" xfId="0" applyFont="1" applyAlignment="1">
      <alignment horizontal="left" vertical="top"/>
    </xf>
    <xf numFmtId="209" fontId="82" fillId="0" borderId="25" xfId="0" applyNumberFormat="1" applyFont="1" applyBorder="1" applyAlignment="1" applyProtection="1">
      <alignment horizontal="center" vertical="center"/>
      <protection/>
    </xf>
    <xf numFmtId="209" fontId="82" fillId="0" borderId="26" xfId="0" applyNumberFormat="1" applyFont="1" applyBorder="1" applyAlignment="1" applyProtection="1">
      <alignment horizontal="center" vertical="center"/>
      <protection/>
    </xf>
    <xf numFmtId="209" fontId="82" fillId="0" borderId="27" xfId="0" applyNumberFormat="1" applyFont="1" applyBorder="1" applyAlignment="1" applyProtection="1">
      <alignment horizontal="center" vertical="center"/>
      <protection/>
    </xf>
    <xf numFmtId="9" fontId="14" fillId="0" borderId="15" xfId="0" applyNumberFormat="1" applyFont="1" applyFill="1" applyBorder="1" applyAlignment="1">
      <alignment horizontal="center" vertical="center"/>
    </xf>
    <xf numFmtId="9" fontId="14" fillId="0" borderId="16" xfId="0" applyNumberFormat="1" applyFont="1" applyFill="1" applyBorder="1" applyAlignment="1">
      <alignment horizontal="center" vertical="center"/>
    </xf>
    <xf numFmtId="200" fontId="83" fillId="0" borderId="25" xfId="0" applyNumberFormat="1" applyFont="1" applyBorder="1" applyAlignment="1">
      <alignment horizontal="center" vertical="center"/>
    </xf>
    <xf numFmtId="0" fontId="83" fillId="0" borderId="27" xfId="0" applyFont="1" applyBorder="1" applyAlignment="1">
      <alignment horizontal="center" vertical="center"/>
    </xf>
    <xf numFmtId="0" fontId="12" fillId="0" borderId="17" xfId="0" applyFont="1" applyBorder="1" applyAlignment="1">
      <alignment horizontal="center"/>
    </xf>
    <xf numFmtId="0" fontId="12" fillId="0" borderId="18" xfId="0" applyFont="1" applyBorder="1" applyAlignment="1">
      <alignment horizontal="center"/>
    </xf>
    <xf numFmtId="0" fontId="12" fillId="0" borderId="19" xfId="0" applyFont="1" applyBorder="1" applyAlignment="1">
      <alignment horizontal="center"/>
    </xf>
    <xf numFmtId="0" fontId="12" fillId="0" borderId="23" xfId="0" applyFont="1" applyBorder="1" applyAlignment="1">
      <alignment horizontal="center"/>
    </xf>
    <xf numFmtId="0" fontId="12" fillId="0" borderId="14" xfId="0" applyFont="1" applyBorder="1" applyAlignment="1">
      <alignment horizontal="center"/>
    </xf>
    <xf numFmtId="0" fontId="12" fillId="0" borderId="21" xfId="0" applyFont="1" applyBorder="1" applyAlignment="1">
      <alignment horizontal="center"/>
    </xf>
    <xf numFmtId="0" fontId="79" fillId="0" borderId="15" xfId="0" applyFont="1" applyBorder="1" applyAlignment="1" applyProtection="1">
      <alignment horizontal="center" vertical="center"/>
      <protection locked="0"/>
    </xf>
    <xf numFmtId="0" fontId="79" fillId="0" borderId="16" xfId="0" applyFont="1" applyBorder="1" applyAlignment="1" applyProtection="1">
      <alignment horizontal="center" vertical="center"/>
      <protection locked="0"/>
    </xf>
    <xf numFmtId="205" fontId="15" fillId="0" borderId="25" xfId="0" applyNumberFormat="1" applyFont="1" applyBorder="1" applyAlignment="1">
      <alignment horizontal="center" vertical="center"/>
    </xf>
    <xf numFmtId="205" fontId="15" fillId="0" borderId="26" xfId="0" applyNumberFormat="1" applyFont="1" applyBorder="1" applyAlignment="1">
      <alignment horizontal="center" vertical="center"/>
    </xf>
    <xf numFmtId="205" fontId="15" fillId="0" borderId="27" xfId="0" applyNumberFormat="1" applyFont="1" applyBorder="1" applyAlignment="1">
      <alignment horizontal="center" vertical="center"/>
    </xf>
    <xf numFmtId="49" fontId="11" fillId="0" borderId="23"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209" fontId="17" fillId="0" borderId="25" xfId="0" applyNumberFormat="1" applyFont="1" applyBorder="1" applyAlignment="1" applyProtection="1">
      <alignment horizontal="center" vertical="center"/>
      <protection/>
    </xf>
    <xf numFmtId="209" fontId="17" fillId="0" borderId="27" xfId="0" applyNumberFormat="1" applyFont="1" applyBorder="1" applyAlignment="1" applyProtection="1">
      <alignment horizontal="center" vertical="center"/>
      <protection/>
    </xf>
    <xf numFmtId="205" fontId="81" fillId="0" borderId="0" xfId="0" applyNumberFormat="1" applyFont="1" applyFill="1" applyBorder="1" applyAlignment="1">
      <alignment horizontal="center"/>
    </xf>
    <xf numFmtId="0" fontId="13" fillId="0" borderId="0" xfId="0" applyNumberFormat="1" applyFont="1" applyAlignment="1">
      <alignment horizontal="left" vertical="center"/>
    </xf>
    <xf numFmtId="0" fontId="17" fillId="0" borderId="0" xfId="0" applyNumberFormat="1" applyFont="1" applyAlignment="1" applyProtection="1">
      <alignment horizontal="left" vertical="center"/>
      <protection/>
    </xf>
    <xf numFmtId="0" fontId="82" fillId="0" borderId="0" xfId="0" applyFont="1" applyAlignment="1">
      <alignment horizontal="left" vertical="center"/>
    </xf>
    <xf numFmtId="0" fontId="11" fillId="0" borderId="2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11" fillId="0" borderId="23" xfId="0" applyFont="1" applyBorder="1" applyAlignment="1">
      <alignment horizontal="center" vertical="center"/>
    </xf>
    <xf numFmtId="0" fontId="11" fillId="0" borderId="14" xfId="0" applyFont="1" applyBorder="1" applyAlignment="1">
      <alignment horizontal="center" vertical="center"/>
    </xf>
    <xf numFmtId="0" fontId="11" fillId="0" borderId="21" xfId="0" applyFont="1" applyBorder="1" applyAlignment="1">
      <alignment horizontal="center" vertical="center"/>
    </xf>
    <xf numFmtId="0" fontId="11" fillId="0" borderId="15" xfId="0" applyFont="1" applyBorder="1" applyAlignment="1">
      <alignment wrapText="1"/>
    </xf>
    <xf numFmtId="0" fontId="0" fillId="0" borderId="0" xfId="0" applyBorder="1" applyAlignment="1">
      <alignment/>
    </xf>
    <xf numFmtId="0" fontId="11" fillId="0" borderId="0" xfId="0" applyFont="1" applyBorder="1" applyAlignment="1">
      <alignment wrapText="1"/>
    </xf>
    <xf numFmtId="205" fontId="82" fillId="0" borderId="17" xfId="0" applyNumberFormat="1" applyFont="1" applyFill="1" applyBorder="1" applyAlignment="1" applyProtection="1">
      <alignment horizontal="center"/>
      <protection/>
    </xf>
    <xf numFmtId="205" fontId="82" fillId="0" borderId="18" xfId="0" applyNumberFormat="1" applyFont="1" applyFill="1" applyBorder="1" applyAlignment="1" applyProtection="1">
      <alignment horizontal="center"/>
      <protection/>
    </xf>
    <xf numFmtId="205" fontId="82" fillId="0" borderId="19" xfId="0" applyNumberFormat="1" applyFont="1" applyFill="1" applyBorder="1" applyAlignment="1" applyProtection="1">
      <alignment horizontal="center"/>
      <protection/>
    </xf>
    <xf numFmtId="0" fontId="2" fillId="0" borderId="10" xfId="0" applyNumberFormat="1" applyFont="1" applyBorder="1" applyAlignment="1" applyProtection="1">
      <alignment horizontal="center" vertical="center"/>
      <protection/>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0" xfId="0" applyFont="1" applyAlignment="1">
      <alignment horizontal="left" vertical="center"/>
    </xf>
    <xf numFmtId="0" fontId="29" fillId="0" borderId="0" xfId="0" applyNumberFormat="1" applyFont="1" applyAlignment="1">
      <alignment horizontal="left" vertical="center"/>
    </xf>
    <xf numFmtId="0" fontId="29" fillId="0" borderId="16" xfId="0" applyNumberFormat="1" applyFont="1" applyBorder="1" applyAlignment="1">
      <alignment horizontal="left" vertical="center"/>
    </xf>
    <xf numFmtId="0" fontId="11" fillId="0" borderId="15" xfId="0" applyFont="1" applyFill="1" applyBorder="1" applyAlignment="1">
      <alignment horizontal="left" wrapText="1"/>
    </xf>
    <xf numFmtId="0" fontId="11" fillId="0" borderId="0" xfId="0" applyFont="1" applyFill="1" applyBorder="1" applyAlignment="1">
      <alignment horizontal="left" wrapText="1"/>
    </xf>
    <xf numFmtId="0" fontId="11" fillId="0" borderId="16" xfId="0" applyFont="1" applyFill="1" applyBorder="1" applyAlignment="1">
      <alignment horizontal="left" wrapText="1"/>
    </xf>
    <xf numFmtId="0" fontId="11" fillId="0" borderId="0" xfId="0" applyFont="1" applyBorder="1" applyAlignment="1">
      <alignment horizontal="left" vertical="top"/>
    </xf>
    <xf numFmtId="0" fontId="11" fillId="0" borderId="16" xfId="0" applyFont="1" applyBorder="1" applyAlignment="1">
      <alignment horizontal="left" vertical="top"/>
    </xf>
    <xf numFmtId="0" fontId="11" fillId="0" borderId="15" xfId="0" applyFont="1" applyBorder="1" applyAlignment="1">
      <alignment horizontal="left" wrapText="1"/>
    </xf>
    <xf numFmtId="0" fontId="11" fillId="0" borderId="0" xfId="0" applyFont="1" applyBorder="1" applyAlignment="1">
      <alignment horizontal="left"/>
    </xf>
    <xf numFmtId="0" fontId="11" fillId="0" borderId="16" xfId="0" applyFont="1" applyBorder="1" applyAlignment="1">
      <alignment horizontal="left"/>
    </xf>
    <xf numFmtId="0" fontId="11" fillId="0" borderId="17" xfId="0" applyFont="1" applyBorder="1" applyAlignment="1">
      <alignment wrapText="1"/>
    </xf>
    <xf numFmtId="0" fontId="11" fillId="0" borderId="18" xfId="0" applyFont="1" applyBorder="1" applyAlignment="1">
      <alignment wrapText="1"/>
    </xf>
    <xf numFmtId="0" fontId="24" fillId="0" borderId="0" xfId="0" applyFont="1" applyAlignment="1">
      <alignment horizontal="center" vertical="center"/>
    </xf>
    <xf numFmtId="0" fontId="11" fillId="0" borderId="27" xfId="0" applyFont="1" applyBorder="1" applyAlignment="1">
      <alignment horizontal="center" vertical="center"/>
    </xf>
    <xf numFmtId="0" fontId="27" fillId="0" borderId="17" xfId="44" applyFont="1" applyBorder="1" applyAlignment="1" applyProtection="1">
      <alignment horizontal="left" vertical="center"/>
      <protection/>
    </xf>
    <xf numFmtId="0" fontId="27" fillId="0" borderId="19" xfId="44" applyFont="1" applyBorder="1" applyAlignment="1" applyProtection="1">
      <alignment horizontal="left" vertical="center"/>
      <protection/>
    </xf>
    <xf numFmtId="0" fontId="27" fillId="0" borderId="23" xfId="44" applyFont="1" applyBorder="1" applyAlignment="1" applyProtection="1">
      <alignment horizontal="left" vertical="center"/>
      <protection/>
    </xf>
    <xf numFmtId="0" fontId="27" fillId="0" borderId="21" xfId="44" applyFont="1" applyBorder="1" applyAlignment="1" applyProtection="1">
      <alignment horizontal="left" vertical="center"/>
      <protection/>
    </xf>
    <xf numFmtId="0" fontId="18" fillId="0" borderId="0" xfId="0" applyFont="1" applyFill="1" applyAlignment="1">
      <alignment horizontal="left" vertical="center" wrapText="1"/>
    </xf>
    <xf numFmtId="0" fontId="0" fillId="0" borderId="0" xfId="0" applyBorder="1" applyAlignment="1">
      <alignment/>
    </xf>
    <xf numFmtId="0" fontId="79" fillId="0" borderId="17" xfId="0" applyFont="1" applyBorder="1" applyAlignment="1">
      <alignment horizontal="center"/>
    </xf>
    <xf numFmtId="0" fontId="79" fillId="0" borderId="18" xfId="0" applyFont="1" applyBorder="1" applyAlignment="1">
      <alignment horizontal="center"/>
    </xf>
    <xf numFmtId="0" fontId="79" fillId="0" borderId="19" xfId="0" applyFont="1" applyBorder="1" applyAlignment="1">
      <alignment horizontal="center"/>
    </xf>
    <xf numFmtId="0" fontId="32" fillId="0" borderId="15" xfId="0" applyFont="1" applyBorder="1" applyAlignment="1">
      <alignment horizontal="left" wrapText="1"/>
    </xf>
    <xf numFmtId="0" fontId="32" fillId="0" borderId="0" xfId="0" applyFont="1" applyBorder="1" applyAlignment="1">
      <alignment horizontal="left"/>
    </xf>
    <xf numFmtId="0" fontId="32" fillId="0" borderId="16" xfId="0" applyFont="1" applyBorder="1" applyAlignment="1">
      <alignment horizontal="left"/>
    </xf>
    <xf numFmtId="0" fontId="32" fillId="0" borderId="0" xfId="0" applyFont="1" applyBorder="1" applyAlignment="1">
      <alignment horizontal="left" vertical="center"/>
    </xf>
    <xf numFmtId="0" fontId="32" fillId="0" borderId="16" xfId="0" applyFont="1" applyBorder="1" applyAlignment="1">
      <alignment horizontal="left" vertical="center"/>
    </xf>
    <xf numFmtId="205" fontId="81" fillId="0" borderId="15" xfId="0" applyNumberFormat="1" applyFont="1" applyFill="1" applyBorder="1" applyAlignment="1">
      <alignment horizontal="center" vertical="center"/>
    </xf>
    <xf numFmtId="205" fontId="81" fillId="0" borderId="16" xfId="0" applyNumberFormat="1" applyFont="1" applyFill="1" applyBorder="1" applyAlignment="1">
      <alignment horizontal="center" vertical="center"/>
    </xf>
    <xf numFmtId="205" fontId="83" fillId="0" borderId="25" xfId="0" applyNumberFormat="1" applyFont="1" applyBorder="1" applyAlignment="1">
      <alignment horizontal="center" vertical="center"/>
    </xf>
    <xf numFmtId="205" fontId="83" fillId="0" borderId="27" xfId="0" applyNumberFormat="1" applyFont="1" applyBorder="1" applyAlignment="1">
      <alignment horizontal="center" vertical="center"/>
    </xf>
    <xf numFmtId="205" fontId="82" fillId="0" borderId="15" xfId="0" applyNumberFormat="1" applyFont="1" applyBorder="1" applyAlignment="1" applyProtection="1">
      <alignment horizontal="center" vertical="center"/>
      <protection/>
    </xf>
    <xf numFmtId="205" fontId="82" fillId="0" borderId="16" xfId="0" applyNumberFormat="1" applyFont="1" applyBorder="1" applyAlignment="1" applyProtection="1">
      <alignment horizontal="center" vertical="center"/>
      <protection/>
    </xf>
    <xf numFmtId="0" fontId="83" fillId="0" borderId="0" xfId="0" applyFont="1" applyBorder="1" applyAlignment="1">
      <alignment horizontal="center" vertical="center"/>
    </xf>
    <xf numFmtId="0" fontId="14" fillId="0" borderId="10" xfId="0" applyFont="1" applyBorder="1" applyAlignment="1">
      <alignment horizontal="center" vertical="center" wrapText="1"/>
    </xf>
    <xf numFmtId="0" fontId="83" fillId="0" borderId="10" xfId="0" applyFont="1" applyBorder="1" applyAlignment="1">
      <alignment horizontal="center" vertical="center"/>
    </xf>
    <xf numFmtId="0" fontId="14" fillId="0" borderId="20" xfId="0" applyFont="1" applyBorder="1" applyAlignment="1">
      <alignment horizontal="center" vertical="center" wrapText="1"/>
    </xf>
    <xf numFmtId="0" fontId="14" fillId="0" borderId="11" xfId="0" applyFont="1" applyBorder="1" applyAlignment="1">
      <alignment horizontal="center" vertical="center" wrapText="1"/>
    </xf>
    <xf numFmtId="209" fontId="82" fillId="0" borderId="25" xfId="0" applyNumberFormat="1" applyFont="1" applyBorder="1" applyAlignment="1" applyProtection="1">
      <alignment horizontal="center" vertical="center"/>
      <protection locked="0"/>
    </xf>
    <xf numFmtId="209" fontId="82" fillId="0" borderId="26" xfId="0" applyNumberFormat="1" applyFont="1" applyBorder="1" applyAlignment="1" applyProtection="1">
      <alignment horizontal="center" vertical="center"/>
      <protection locked="0"/>
    </xf>
    <xf numFmtId="209" fontId="82" fillId="0" borderId="27" xfId="0" applyNumberFormat="1" applyFont="1" applyBorder="1" applyAlignment="1" applyProtection="1">
      <alignment horizontal="center" vertical="center"/>
      <protection locked="0"/>
    </xf>
    <xf numFmtId="207" fontId="82" fillId="0" borderId="19" xfId="0" applyNumberFormat="1" applyFont="1" applyBorder="1" applyAlignment="1" applyProtection="1">
      <alignment horizontal="center" vertical="center"/>
      <protection locked="0"/>
    </xf>
    <xf numFmtId="207" fontId="82" fillId="0" borderId="20" xfId="0" applyNumberFormat="1" applyFont="1" applyBorder="1" applyAlignment="1" applyProtection="1">
      <alignment horizontal="center" vertical="center"/>
      <protection locked="0"/>
    </xf>
    <xf numFmtId="205" fontId="81" fillId="0" borderId="15" xfId="0" applyNumberFormat="1" applyFont="1" applyBorder="1" applyAlignment="1" applyProtection="1">
      <alignment horizontal="center"/>
      <protection locked="0"/>
    </xf>
    <xf numFmtId="205" fontId="81" fillId="0" borderId="16" xfId="0" applyNumberFormat="1" applyFont="1" applyBorder="1" applyAlignment="1" applyProtection="1">
      <alignment horizontal="center"/>
      <protection locked="0"/>
    </xf>
    <xf numFmtId="0" fontId="11" fillId="0" borderId="15" xfId="0" applyFont="1" applyBorder="1" applyAlignment="1">
      <alignment vertical="center" wrapText="1"/>
    </xf>
    <xf numFmtId="0" fontId="13" fillId="0" borderId="17" xfId="0" applyFont="1" applyBorder="1" applyAlignment="1">
      <alignment horizontal="center"/>
    </xf>
    <xf numFmtId="0" fontId="13" fillId="0" borderId="19" xfId="0" applyFont="1" applyBorder="1" applyAlignment="1">
      <alignment horizontal="center"/>
    </xf>
    <xf numFmtId="0" fontId="0" fillId="0" borderId="0" xfId="0" applyBorder="1" applyAlignment="1">
      <alignment vertical="center"/>
    </xf>
    <xf numFmtId="205" fontId="81" fillId="0" borderId="0" xfId="0" applyNumberFormat="1" applyFont="1" applyFill="1" applyBorder="1" applyAlignment="1">
      <alignment horizontal="center" vertical="center"/>
    </xf>
    <xf numFmtId="9" fontId="14" fillId="0" borderId="24" xfId="0" applyNumberFormat="1" applyFont="1" applyFill="1" applyBorder="1" applyAlignment="1">
      <alignment horizontal="center"/>
    </xf>
    <xf numFmtId="0" fontId="32" fillId="0" borderId="0" xfId="0" applyFont="1" applyBorder="1" applyAlignment="1">
      <alignment horizontal="left" wrapText="1"/>
    </xf>
    <xf numFmtId="0" fontId="32" fillId="0" borderId="16" xfId="0" applyFont="1" applyBorder="1" applyAlignment="1">
      <alignment horizontal="lef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XFISCAL\PM\TB%20FISCAU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CHE STE"/>
      <sheetName val="RECAP"/>
      <sheetName val="RS"/>
      <sheetName val="TFPFOP"/>
      <sheetName val="TVA"/>
      <sheetName val="FODEC"/>
      <sheetName val="Redevance 1%"/>
      <sheetName val="Timbre "/>
      <sheetName val="TCL"/>
    </sheetNames>
    <sheetDataSet>
      <sheetData sheetId="0">
        <row r="14">
          <cell r="C14">
            <v>0.18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371"/>
  <sheetViews>
    <sheetView zoomScalePageLayoutView="0" workbookViewId="0" topLeftCell="A1">
      <selection activeCell="A7" sqref="A7"/>
    </sheetView>
  </sheetViews>
  <sheetFormatPr defaultColWidth="11.421875" defaultRowHeight="12.75"/>
  <cols>
    <col min="1" max="1" width="12.7109375" style="2" customWidth="1"/>
    <col min="2" max="2" width="14.57421875" style="2" customWidth="1"/>
    <col min="3" max="3" width="15.140625" style="2" customWidth="1"/>
    <col min="4" max="4" width="13.421875" style="2" customWidth="1"/>
    <col min="5" max="5" width="13.7109375" style="2" customWidth="1"/>
    <col min="6" max="6" width="11.7109375" style="2" customWidth="1"/>
    <col min="7" max="7" width="12.00390625" style="2" customWidth="1"/>
    <col min="8" max="8" width="11.421875" style="2" customWidth="1"/>
    <col min="9" max="16384" width="11.421875" style="1" customWidth="1"/>
  </cols>
  <sheetData>
    <row r="1" ht="7.5" customHeight="1"/>
    <row r="2" spans="1:2" ht="18" customHeight="1">
      <c r="A2" s="7" t="s">
        <v>323</v>
      </c>
      <c r="B2" s="340">
        <v>0</v>
      </c>
    </row>
    <row r="3" ht="8.25" customHeight="1"/>
    <row r="4" spans="1:8" s="9" customFormat="1" ht="13.5" customHeight="1">
      <c r="A4" s="7" t="s">
        <v>216</v>
      </c>
      <c r="B4" s="8"/>
      <c r="C4" s="8"/>
      <c r="D4" s="8"/>
      <c r="E4" s="8"/>
      <c r="F4" s="8"/>
      <c r="G4" s="8"/>
      <c r="H4" s="8"/>
    </row>
    <row r="5" ht="6.75" customHeight="1"/>
    <row r="6" ht="6.75" customHeight="1"/>
    <row r="7" spans="1:7" s="12" customFormat="1" ht="14.25" customHeight="1">
      <c r="A7" s="62" t="s">
        <v>217</v>
      </c>
      <c r="B7" s="62" t="s">
        <v>218</v>
      </c>
      <c r="C7" s="62" t="s">
        <v>219</v>
      </c>
      <c r="D7" s="62" t="s">
        <v>220</v>
      </c>
      <c r="E7" s="344" t="s">
        <v>325</v>
      </c>
      <c r="F7" s="62" t="s">
        <v>221</v>
      </c>
      <c r="G7" s="11"/>
    </row>
    <row r="8" spans="1:7" s="15" customFormat="1" ht="15.75" customHeight="1">
      <c r="A8" s="13">
        <v>0</v>
      </c>
      <c r="B8" s="13">
        <v>0</v>
      </c>
      <c r="C8" s="13">
        <f>+A8-B8</f>
        <v>0</v>
      </c>
      <c r="D8" s="13">
        <v>0</v>
      </c>
      <c r="E8" s="13">
        <v>0</v>
      </c>
      <c r="F8" s="13">
        <f>+C8-D8-E8</f>
        <v>0</v>
      </c>
      <c r="G8" s="14"/>
    </row>
    <row r="9" spans="1:8" s="15" customFormat="1" ht="8.25" customHeight="1">
      <c r="A9" s="16"/>
      <c r="B9" s="16"/>
      <c r="C9" s="16"/>
      <c r="D9" s="16"/>
      <c r="E9" s="16"/>
      <c r="F9" s="16"/>
      <c r="G9" s="14"/>
      <c r="H9" s="14"/>
    </row>
    <row r="10" ht="7.5" customHeight="1"/>
    <row r="11" ht="12.75" customHeight="1">
      <c r="A11" s="7" t="s">
        <v>222</v>
      </c>
    </row>
    <row r="12" ht="9" customHeight="1"/>
    <row r="13" spans="1:7" s="12" customFormat="1" ht="13.5" customHeight="1">
      <c r="A13" s="432" t="s">
        <v>223</v>
      </c>
      <c r="B13" s="432"/>
      <c r="C13" s="10" t="s">
        <v>29</v>
      </c>
      <c r="D13" s="10" t="s">
        <v>30</v>
      </c>
      <c r="E13" s="10" t="s">
        <v>224</v>
      </c>
      <c r="F13" s="10" t="s">
        <v>225</v>
      </c>
      <c r="G13" s="11"/>
    </row>
    <row r="14" spans="1:8" ht="14.25" customHeight="1">
      <c r="A14" s="433"/>
      <c r="B14" s="433"/>
      <c r="C14" s="277">
        <v>0</v>
      </c>
      <c r="D14" s="18">
        <v>0.2</v>
      </c>
      <c r="E14" s="277">
        <f>+C14*D14</f>
        <v>0</v>
      </c>
      <c r="F14" s="277">
        <f>+C14-E14</f>
        <v>0</v>
      </c>
      <c r="H14" s="1"/>
    </row>
    <row r="15" spans="1:8" ht="15.75" customHeight="1">
      <c r="A15" s="433"/>
      <c r="B15" s="433"/>
      <c r="C15" s="277">
        <v>0</v>
      </c>
      <c r="D15" s="18">
        <v>0.2</v>
      </c>
      <c r="E15" s="277">
        <f>+C15*D15</f>
        <v>0</v>
      </c>
      <c r="F15" s="277">
        <f>+C15-E15</f>
        <v>0</v>
      </c>
      <c r="H15" s="1"/>
    </row>
    <row r="16" spans="1:8" ht="13.5" customHeight="1">
      <c r="A16" s="437"/>
      <c r="B16" s="438"/>
      <c r="C16" s="277">
        <v>0</v>
      </c>
      <c r="D16" s="18">
        <v>0.2</v>
      </c>
      <c r="E16" s="277">
        <f>+C16*D16</f>
        <v>0</v>
      </c>
      <c r="F16" s="277">
        <f>+C16-E16</f>
        <v>0</v>
      </c>
      <c r="H16" s="1"/>
    </row>
    <row r="17" spans="1:8" ht="14.25" customHeight="1">
      <c r="A17" s="432" t="s">
        <v>120</v>
      </c>
      <c r="B17" s="432"/>
      <c r="C17" s="278">
        <f>SUM(C14:C16)</f>
        <v>0</v>
      </c>
      <c r="D17" s="10"/>
      <c r="E17" s="278">
        <f>SUM(E14:E16)</f>
        <v>0</v>
      </c>
      <c r="F17" s="278">
        <f>SUM(F14:F16)</f>
        <v>0</v>
      </c>
      <c r="H17" s="1"/>
    </row>
    <row r="18" ht="7.5" customHeight="1"/>
    <row r="19" spans="1:8" s="4" customFormat="1" ht="12">
      <c r="A19" s="7" t="s">
        <v>387</v>
      </c>
      <c r="B19" s="19"/>
      <c r="C19" s="19"/>
      <c r="D19" s="19"/>
      <c r="E19" s="19"/>
      <c r="F19" s="19"/>
      <c r="G19" s="19"/>
      <c r="H19" s="19"/>
    </row>
    <row r="20" ht="6" customHeight="1"/>
    <row r="21" spans="1:7" ht="12" customHeight="1">
      <c r="A21" s="432" t="s">
        <v>223</v>
      </c>
      <c r="B21" s="432"/>
      <c r="C21" s="10" t="s">
        <v>277</v>
      </c>
      <c r="D21" s="10" t="s">
        <v>29</v>
      </c>
      <c r="E21" s="10" t="s">
        <v>30</v>
      </c>
      <c r="F21" s="10" t="s">
        <v>224</v>
      </c>
      <c r="G21" s="10" t="s">
        <v>225</v>
      </c>
    </row>
    <row r="22" spans="1:7" ht="12.75" customHeight="1">
      <c r="A22" s="439"/>
      <c r="B22" s="439"/>
      <c r="C22" s="318"/>
      <c r="D22" s="277">
        <v>0</v>
      </c>
      <c r="E22" s="18">
        <v>0.1</v>
      </c>
      <c r="F22" s="277">
        <f>+D22*E22</f>
        <v>0</v>
      </c>
      <c r="G22" s="277">
        <f>+D22-F22</f>
        <v>0</v>
      </c>
    </row>
    <row r="23" spans="1:7" ht="12.75" customHeight="1">
      <c r="A23" s="439"/>
      <c r="B23" s="439"/>
      <c r="C23" s="318"/>
      <c r="D23" s="277">
        <v>0</v>
      </c>
      <c r="E23" s="18">
        <v>0.1</v>
      </c>
      <c r="F23" s="277">
        <f>+D23*E23</f>
        <v>0</v>
      </c>
      <c r="G23" s="277">
        <f>+D23-F23</f>
        <v>0</v>
      </c>
    </row>
    <row r="24" spans="1:7" ht="12.75" customHeight="1">
      <c r="A24" s="439"/>
      <c r="B24" s="439"/>
      <c r="C24" s="318"/>
      <c r="D24" s="277">
        <v>0</v>
      </c>
      <c r="E24" s="18">
        <v>0.1</v>
      </c>
      <c r="F24" s="277">
        <f>+D24*E24</f>
        <v>0</v>
      </c>
      <c r="G24" s="277">
        <f>+D24-F24</f>
        <v>0</v>
      </c>
    </row>
    <row r="25" spans="1:7" ht="15" customHeight="1">
      <c r="A25" s="432" t="s">
        <v>120</v>
      </c>
      <c r="B25" s="432"/>
      <c r="C25" s="10"/>
      <c r="D25" s="278">
        <f>SUM(D22:D24)</f>
        <v>0</v>
      </c>
      <c r="E25" s="10"/>
      <c r="F25" s="278">
        <f>SUM(F22:F24)</f>
        <v>0</v>
      </c>
      <c r="G25" s="278">
        <f>SUM(G22:G24)</f>
        <v>0</v>
      </c>
    </row>
    <row r="26" spans="1:7" ht="6" customHeight="1">
      <c r="A26" s="20"/>
      <c r="B26" s="20"/>
      <c r="C26" s="20"/>
      <c r="D26" s="347"/>
      <c r="E26" s="20"/>
      <c r="F26" s="347"/>
      <c r="G26" s="347"/>
    </row>
    <row r="27" spans="1:8" s="4" customFormat="1" ht="12">
      <c r="A27" s="7" t="s">
        <v>388</v>
      </c>
      <c r="B27" s="19"/>
      <c r="C27" s="19"/>
      <c r="D27" s="19"/>
      <c r="E27" s="19"/>
      <c r="F27" s="19"/>
      <c r="G27" s="19"/>
      <c r="H27" s="19"/>
    </row>
    <row r="28" ht="6" customHeight="1"/>
    <row r="29" spans="1:7" ht="12" customHeight="1">
      <c r="A29" s="432" t="s">
        <v>223</v>
      </c>
      <c r="B29" s="432"/>
      <c r="C29" s="10" t="s">
        <v>277</v>
      </c>
      <c r="D29" s="10" t="s">
        <v>29</v>
      </c>
      <c r="E29" s="10" t="s">
        <v>30</v>
      </c>
      <c r="F29" s="10" t="s">
        <v>224</v>
      </c>
      <c r="G29" s="10" t="s">
        <v>225</v>
      </c>
    </row>
    <row r="30" spans="1:7" ht="12.75" customHeight="1">
      <c r="A30" s="439"/>
      <c r="B30" s="439"/>
      <c r="C30" s="318"/>
      <c r="D30" s="277">
        <v>0</v>
      </c>
      <c r="E30" s="18">
        <v>0.1</v>
      </c>
      <c r="F30" s="277">
        <f>+D30*E30</f>
        <v>0</v>
      </c>
      <c r="G30" s="277">
        <f>+D30-F30</f>
        <v>0</v>
      </c>
    </row>
    <row r="31" spans="1:7" ht="12.75" customHeight="1">
      <c r="A31" s="439"/>
      <c r="B31" s="439"/>
      <c r="C31" s="318"/>
      <c r="D31" s="277">
        <v>0</v>
      </c>
      <c r="E31" s="18">
        <v>0.1</v>
      </c>
      <c r="F31" s="277">
        <f>+D31*E31</f>
        <v>0</v>
      </c>
      <c r="G31" s="277">
        <f>+D31-F31</f>
        <v>0</v>
      </c>
    </row>
    <row r="32" spans="1:7" ht="12.75" customHeight="1">
      <c r="A32" s="439"/>
      <c r="B32" s="439"/>
      <c r="C32" s="318"/>
      <c r="D32" s="277">
        <v>0</v>
      </c>
      <c r="E32" s="18">
        <v>0.1</v>
      </c>
      <c r="F32" s="277">
        <f>+D32*E32</f>
        <v>0</v>
      </c>
      <c r="G32" s="277">
        <f>+D32-F32</f>
        <v>0</v>
      </c>
    </row>
    <row r="33" spans="1:7" ht="15" customHeight="1">
      <c r="A33" s="432" t="s">
        <v>120</v>
      </c>
      <c r="B33" s="432"/>
      <c r="C33" s="10"/>
      <c r="D33" s="278">
        <f>SUM(D30:D32)</f>
        <v>0</v>
      </c>
      <c r="E33" s="10"/>
      <c r="F33" s="278">
        <f>SUM(F30:F32)</f>
        <v>0</v>
      </c>
      <c r="G33" s="278">
        <f>SUM(G30:G32)</f>
        <v>0</v>
      </c>
    </row>
    <row r="34" ht="7.5" customHeight="1"/>
    <row r="35" spans="1:8" s="4" customFormat="1" ht="12">
      <c r="A35" s="7" t="s">
        <v>389</v>
      </c>
      <c r="B35" s="19"/>
      <c r="C35" s="19"/>
      <c r="D35" s="19"/>
      <c r="E35" s="19"/>
      <c r="F35" s="19"/>
      <c r="G35" s="19"/>
      <c r="H35" s="19"/>
    </row>
    <row r="36" ht="6" customHeight="1"/>
    <row r="37" spans="1:7" ht="12" customHeight="1">
      <c r="A37" s="432" t="s">
        <v>223</v>
      </c>
      <c r="B37" s="432"/>
      <c r="C37" s="10" t="s">
        <v>277</v>
      </c>
      <c r="D37" s="10" t="s">
        <v>29</v>
      </c>
      <c r="E37" s="10" t="s">
        <v>30</v>
      </c>
      <c r="F37" s="10" t="s">
        <v>224</v>
      </c>
      <c r="G37" s="10" t="s">
        <v>225</v>
      </c>
    </row>
    <row r="38" spans="1:7" ht="12.75" customHeight="1">
      <c r="A38" s="439"/>
      <c r="B38" s="439"/>
      <c r="C38" s="318"/>
      <c r="D38" s="277">
        <v>0</v>
      </c>
      <c r="E38" s="18">
        <v>0.15</v>
      </c>
      <c r="F38" s="277">
        <f>+D38*E38</f>
        <v>0</v>
      </c>
      <c r="G38" s="277">
        <f>+D38-F38</f>
        <v>0</v>
      </c>
    </row>
    <row r="39" spans="1:7" ht="12.75" customHeight="1">
      <c r="A39" s="439"/>
      <c r="B39" s="439"/>
      <c r="C39" s="318"/>
      <c r="D39" s="277">
        <v>0</v>
      </c>
      <c r="E39" s="18">
        <v>0.15</v>
      </c>
      <c r="F39" s="277">
        <f>+D39*E39</f>
        <v>0</v>
      </c>
      <c r="G39" s="277">
        <f>+D39-F39</f>
        <v>0</v>
      </c>
    </row>
    <row r="40" spans="1:7" ht="12.75" customHeight="1">
      <c r="A40" s="439"/>
      <c r="B40" s="439"/>
      <c r="C40" s="318"/>
      <c r="D40" s="277">
        <v>0</v>
      </c>
      <c r="E40" s="18">
        <v>0.15</v>
      </c>
      <c r="F40" s="277">
        <f>+D40*E40</f>
        <v>0</v>
      </c>
      <c r="G40" s="277">
        <f>+D40-F40</f>
        <v>0</v>
      </c>
    </row>
    <row r="41" spans="1:7" ht="15" customHeight="1">
      <c r="A41" s="432" t="s">
        <v>120</v>
      </c>
      <c r="B41" s="432"/>
      <c r="C41" s="10"/>
      <c r="D41" s="278">
        <f>SUM(D38:D40)</f>
        <v>0</v>
      </c>
      <c r="E41" s="10"/>
      <c r="F41" s="278">
        <f>SUM(F38:F40)</f>
        <v>0</v>
      </c>
      <c r="G41" s="278">
        <f>SUM(G38:G40)</f>
        <v>0</v>
      </c>
    </row>
    <row r="42" ht="6" customHeight="1"/>
    <row r="43" ht="12">
      <c r="A43" s="7" t="s">
        <v>390</v>
      </c>
    </row>
    <row r="44" ht="6" customHeight="1"/>
    <row r="45" spans="1:7" ht="12.75" customHeight="1">
      <c r="A45" s="432" t="s">
        <v>223</v>
      </c>
      <c r="B45" s="432"/>
      <c r="C45" s="10" t="s">
        <v>277</v>
      </c>
      <c r="D45" s="10" t="s">
        <v>29</v>
      </c>
      <c r="E45" s="10" t="s">
        <v>30</v>
      </c>
      <c r="F45" s="10" t="s">
        <v>224</v>
      </c>
      <c r="G45" s="10" t="s">
        <v>225</v>
      </c>
    </row>
    <row r="46" spans="1:7" ht="12" customHeight="1">
      <c r="A46" s="437"/>
      <c r="B46" s="438"/>
      <c r="C46" s="320"/>
      <c r="D46" s="13">
        <v>0</v>
      </c>
      <c r="E46" s="18">
        <v>0.15</v>
      </c>
      <c r="F46" s="13">
        <f>+D46*E46</f>
        <v>0</v>
      </c>
      <c r="G46" s="13">
        <f>+D46-F46</f>
        <v>0</v>
      </c>
    </row>
    <row r="47" spans="1:7" ht="12" customHeight="1">
      <c r="A47" s="437"/>
      <c r="B47" s="438"/>
      <c r="C47" s="320"/>
      <c r="D47" s="13">
        <v>0</v>
      </c>
      <c r="E47" s="18">
        <v>0.15</v>
      </c>
      <c r="F47" s="13">
        <f>+D47*E47</f>
        <v>0</v>
      </c>
      <c r="G47" s="13">
        <f>+D47-F47</f>
        <v>0</v>
      </c>
    </row>
    <row r="48" spans="1:7" ht="14.25" customHeight="1">
      <c r="A48" s="432" t="s">
        <v>120</v>
      </c>
      <c r="B48" s="432"/>
      <c r="C48" s="10"/>
      <c r="D48" s="17">
        <f>SUM(D46:D47)</f>
        <v>0</v>
      </c>
      <c r="E48" s="10"/>
      <c r="F48" s="17">
        <f>SUM(F46:F47)</f>
        <v>0</v>
      </c>
      <c r="G48" s="17">
        <f>SUM(G46:G47)</f>
        <v>0</v>
      </c>
    </row>
    <row r="49" ht="6" customHeight="1"/>
    <row r="50" spans="1:7" ht="14.25" customHeight="1">
      <c r="A50" s="7" t="s">
        <v>385</v>
      </c>
      <c r="B50" s="19"/>
      <c r="C50" s="19"/>
      <c r="D50" s="19"/>
      <c r="E50" s="19"/>
      <c r="F50" s="19"/>
      <c r="G50" s="19"/>
    </row>
    <row r="51" ht="6.75" customHeight="1"/>
    <row r="52" spans="1:7" ht="14.25" customHeight="1">
      <c r="A52" s="432" t="s">
        <v>223</v>
      </c>
      <c r="B52" s="432"/>
      <c r="C52" s="10" t="s">
        <v>277</v>
      </c>
      <c r="D52" s="10" t="s">
        <v>29</v>
      </c>
      <c r="E52" s="10" t="s">
        <v>30</v>
      </c>
      <c r="F52" s="10" t="s">
        <v>224</v>
      </c>
      <c r="G52" s="10" t="s">
        <v>225</v>
      </c>
    </row>
    <row r="53" spans="1:7" ht="14.25" customHeight="1">
      <c r="A53" s="433"/>
      <c r="B53" s="433"/>
      <c r="C53" s="319"/>
      <c r="D53" s="277">
        <v>0</v>
      </c>
      <c r="E53" s="18">
        <v>0.1</v>
      </c>
      <c r="F53" s="277">
        <f>+D53*E53</f>
        <v>0</v>
      </c>
      <c r="G53" s="277">
        <f>+D53-F53</f>
        <v>0</v>
      </c>
    </row>
    <row r="54" spans="1:7" ht="14.25" customHeight="1">
      <c r="A54" s="433"/>
      <c r="B54" s="433"/>
      <c r="C54" s="319"/>
      <c r="D54" s="277">
        <v>0</v>
      </c>
      <c r="E54" s="18">
        <v>0.1</v>
      </c>
      <c r="F54" s="277">
        <f>+D54*E54</f>
        <v>0</v>
      </c>
      <c r="G54" s="277">
        <f>+D54-F54</f>
        <v>0</v>
      </c>
    </row>
    <row r="55" spans="1:7" ht="14.25" customHeight="1">
      <c r="A55" s="433"/>
      <c r="B55" s="433"/>
      <c r="C55" s="319"/>
      <c r="D55" s="277">
        <v>0</v>
      </c>
      <c r="E55" s="18">
        <v>0.1</v>
      </c>
      <c r="F55" s="277">
        <f>+D55*E55</f>
        <v>0</v>
      </c>
      <c r="G55" s="277">
        <f>+D55-F55</f>
        <v>0</v>
      </c>
    </row>
    <row r="56" spans="1:7" ht="14.25" customHeight="1">
      <c r="A56" s="432" t="s">
        <v>120</v>
      </c>
      <c r="B56" s="432"/>
      <c r="C56" s="10"/>
      <c r="D56" s="278">
        <f>SUM(D53:D55)</f>
        <v>0</v>
      </c>
      <c r="E56" s="10"/>
      <c r="F56" s="278">
        <f>SUM(F53:F55)</f>
        <v>0</v>
      </c>
      <c r="G56" s="278">
        <f>SUM(G53:G55)</f>
        <v>0</v>
      </c>
    </row>
    <row r="57" ht="7.5" customHeight="1"/>
    <row r="58" ht="12">
      <c r="A58" s="7" t="s">
        <v>386</v>
      </c>
    </row>
    <row r="59" ht="6.75" customHeight="1"/>
    <row r="60" spans="1:7" ht="12.75" customHeight="1">
      <c r="A60" s="432" t="s">
        <v>223</v>
      </c>
      <c r="B60" s="432"/>
      <c r="C60" s="10" t="s">
        <v>277</v>
      </c>
      <c r="D60" s="10" t="s">
        <v>29</v>
      </c>
      <c r="E60" s="10" t="s">
        <v>30</v>
      </c>
      <c r="F60" s="10" t="s">
        <v>224</v>
      </c>
      <c r="G60" s="10" t="s">
        <v>225</v>
      </c>
    </row>
    <row r="61" spans="1:7" ht="12">
      <c r="A61" s="433"/>
      <c r="B61" s="433"/>
      <c r="C61" s="319"/>
      <c r="D61" s="277">
        <v>0</v>
      </c>
      <c r="E61" s="18">
        <v>0.03</v>
      </c>
      <c r="F61" s="277">
        <f>D61*E61</f>
        <v>0</v>
      </c>
      <c r="G61" s="277">
        <f>+D61-F61</f>
        <v>0</v>
      </c>
    </row>
    <row r="62" spans="1:7" ht="12">
      <c r="A62" s="433"/>
      <c r="B62" s="433"/>
      <c r="C62" s="319"/>
      <c r="D62" s="277">
        <v>0</v>
      </c>
      <c r="E62" s="18">
        <v>0.03</v>
      </c>
      <c r="F62" s="277">
        <f>D62*E62</f>
        <v>0</v>
      </c>
      <c r="G62" s="277">
        <f>+D62-F62</f>
        <v>0</v>
      </c>
    </row>
    <row r="63" spans="1:7" ht="12">
      <c r="A63" s="433"/>
      <c r="B63" s="433"/>
      <c r="C63" s="319"/>
      <c r="D63" s="277">
        <v>0</v>
      </c>
      <c r="E63" s="18">
        <v>0.03</v>
      </c>
      <c r="F63" s="277">
        <f>D63*E63</f>
        <v>0</v>
      </c>
      <c r="G63" s="277">
        <f>+D63-F63</f>
        <v>0</v>
      </c>
    </row>
    <row r="64" spans="1:7" ht="12">
      <c r="A64" s="433"/>
      <c r="B64" s="433"/>
      <c r="C64" s="319"/>
      <c r="D64" s="277">
        <v>0</v>
      </c>
      <c r="E64" s="18">
        <v>0.03</v>
      </c>
      <c r="F64" s="277">
        <f>D64*E64</f>
        <v>0</v>
      </c>
      <c r="G64" s="277">
        <f>+D64-F64</f>
        <v>0</v>
      </c>
    </row>
    <row r="65" spans="1:7" ht="12">
      <c r="A65" s="432" t="s">
        <v>120</v>
      </c>
      <c r="B65" s="432"/>
      <c r="C65" s="10"/>
      <c r="D65" s="278">
        <f>SUM(D61:D64)</f>
        <v>0</v>
      </c>
      <c r="E65" s="10"/>
      <c r="F65" s="278">
        <f>SUM(F61:F64)</f>
        <v>0</v>
      </c>
      <c r="G65" s="278">
        <f>SUM(G61:G64)</f>
        <v>0</v>
      </c>
    </row>
    <row r="66" spans="1:7" ht="6" customHeight="1">
      <c r="A66" s="20"/>
      <c r="B66" s="20"/>
      <c r="C66" s="20"/>
      <c r="D66" s="347"/>
      <c r="E66" s="20"/>
      <c r="F66" s="347"/>
      <c r="G66" s="347"/>
    </row>
    <row r="67" ht="12">
      <c r="A67" s="7" t="s">
        <v>400</v>
      </c>
    </row>
    <row r="68" ht="6" customHeight="1"/>
    <row r="69" spans="1:7" ht="11.25" customHeight="1">
      <c r="A69" s="432" t="s">
        <v>223</v>
      </c>
      <c r="B69" s="432"/>
      <c r="C69" s="10" t="s">
        <v>277</v>
      </c>
      <c r="D69" s="10" t="s">
        <v>29</v>
      </c>
      <c r="E69" s="10" t="s">
        <v>30</v>
      </c>
      <c r="F69" s="10" t="s">
        <v>224</v>
      </c>
      <c r="G69" s="10" t="s">
        <v>225</v>
      </c>
    </row>
    <row r="70" spans="1:7" ht="12">
      <c r="A70" s="433"/>
      <c r="B70" s="433"/>
      <c r="C70" s="319"/>
      <c r="D70" s="277">
        <v>0</v>
      </c>
      <c r="E70" s="18">
        <v>0.05</v>
      </c>
      <c r="F70" s="277">
        <f>D70*E70</f>
        <v>0</v>
      </c>
      <c r="G70" s="277">
        <f>+D70-F70</f>
        <v>0</v>
      </c>
    </row>
    <row r="71" spans="1:7" ht="12">
      <c r="A71" s="433"/>
      <c r="B71" s="433"/>
      <c r="C71" s="319"/>
      <c r="D71" s="277">
        <v>0</v>
      </c>
      <c r="E71" s="18">
        <v>0.05</v>
      </c>
      <c r="F71" s="277">
        <f>D71*E71</f>
        <v>0</v>
      </c>
      <c r="G71" s="277">
        <f>+D71-F71</f>
        <v>0</v>
      </c>
    </row>
    <row r="72" spans="1:7" ht="12">
      <c r="A72" s="432" t="s">
        <v>120</v>
      </c>
      <c r="B72" s="432"/>
      <c r="C72" s="10"/>
      <c r="D72" s="278">
        <f>SUM(D70:D71)</f>
        <v>0</v>
      </c>
      <c r="E72" s="10"/>
      <c r="F72" s="278">
        <f>SUM(F70:F71)</f>
        <v>0</v>
      </c>
      <c r="G72" s="278">
        <f>SUM(G70:G71)</f>
        <v>0</v>
      </c>
    </row>
    <row r="73" spans="1:7" ht="11.25" customHeight="1">
      <c r="A73" s="20"/>
      <c r="B73" s="20"/>
      <c r="C73" s="20"/>
      <c r="D73" s="20"/>
      <c r="E73" s="20"/>
      <c r="F73" s="20"/>
      <c r="G73" s="20"/>
    </row>
    <row r="74" ht="12">
      <c r="A74" s="7" t="s">
        <v>391</v>
      </c>
    </row>
    <row r="75" ht="6" customHeight="1"/>
    <row r="76" spans="1:7" ht="11.25" customHeight="1">
      <c r="A76" s="432" t="s">
        <v>223</v>
      </c>
      <c r="B76" s="432"/>
      <c r="C76" s="10" t="s">
        <v>277</v>
      </c>
      <c r="D76" s="10" t="s">
        <v>29</v>
      </c>
      <c r="E76" s="10" t="s">
        <v>30</v>
      </c>
      <c r="F76" s="10" t="s">
        <v>224</v>
      </c>
      <c r="G76" s="10" t="s">
        <v>225</v>
      </c>
    </row>
    <row r="77" spans="1:7" ht="12">
      <c r="A77" s="433"/>
      <c r="B77" s="433"/>
      <c r="C77" s="319"/>
      <c r="D77" s="277">
        <v>0</v>
      </c>
      <c r="E77" s="18">
        <v>0.05</v>
      </c>
      <c r="F77" s="277">
        <f>D77*E77</f>
        <v>0</v>
      </c>
      <c r="G77" s="277">
        <f>+D77-F77</f>
        <v>0</v>
      </c>
    </row>
    <row r="78" spans="1:7" ht="12">
      <c r="A78" s="433"/>
      <c r="B78" s="433"/>
      <c r="C78" s="319"/>
      <c r="D78" s="277">
        <v>0</v>
      </c>
      <c r="E78" s="18">
        <v>0.05</v>
      </c>
      <c r="F78" s="277">
        <f>D78*E78</f>
        <v>0</v>
      </c>
      <c r="G78" s="277">
        <f>+D78-F78</f>
        <v>0</v>
      </c>
    </row>
    <row r="79" spans="1:7" ht="12">
      <c r="A79" s="432" t="s">
        <v>120</v>
      </c>
      <c r="B79" s="432"/>
      <c r="C79" s="10"/>
      <c r="D79" s="278">
        <f>SUM(D77:D78)</f>
        <v>0</v>
      </c>
      <c r="E79" s="10"/>
      <c r="F79" s="278">
        <f>SUM(F77:F78)</f>
        <v>0</v>
      </c>
      <c r="G79" s="278">
        <f>SUM(G77:G78)</f>
        <v>0</v>
      </c>
    </row>
    <row r="80" spans="1:7" ht="8.25" customHeight="1">
      <c r="A80" s="20"/>
      <c r="B80" s="20"/>
      <c r="C80" s="20"/>
      <c r="D80" s="20"/>
      <c r="E80" s="20"/>
      <c r="F80" s="20"/>
      <c r="G80" s="20"/>
    </row>
    <row r="81" ht="12">
      <c r="A81" s="7" t="s">
        <v>392</v>
      </c>
    </row>
    <row r="82" ht="6" customHeight="1"/>
    <row r="83" spans="1:7" ht="11.25" customHeight="1">
      <c r="A83" s="432" t="s">
        <v>223</v>
      </c>
      <c r="B83" s="432"/>
      <c r="C83" s="10" t="s">
        <v>277</v>
      </c>
      <c r="D83" s="10" t="s">
        <v>29</v>
      </c>
      <c r="E83" s="10" t="s">
        <v>30</v>
      </c>
      <c r="F83" s="10" t="s">
        <v>224</v>
      </c>
      <c r="G83" s="10" t="s">
        <v>225</v>
      </c>
    </row>
    <row r="84" spans="1:7" ht="12">
      <c r="A84" s="433"/>
      <c r="B84" s="433"/>
      <c r="C84" s="319"/>
      <c r="D84" s="277">
        <v>0</v>
      </c>
      <c r="E84" s="18">
        <v>0.1</v>
      </c>
      <c r="F84" s="277">
        <f>D84*E84</f>
        <v>0</v>
      </c>
      <c r="G84" s="277">
        <f>+D84-F84</f>
        <v>0</v>
      </c>
    </row>
    <row r="85" spans="1:7" ht="12">
      <c r="A85" s="433"/>
      <c r="B85" s="433"/>
      <c r="C85" s="319"/>
      <c r="D85" s="277">
        <v>0</v>
      </c>
      <c r="E85" s="18">
        <v>0.1</v>
      </c>
      <c r="F85" s="277">
        <f>D85*E85</f>
        <v>0</v>
      </c>
      <c r="G85" s="277">
        <f>+D85-F85</f>
        <v>0</v>
      </c>
    </row>
    <row r="86" spans="1:7" ht="12">
      <c r="A86" s="432" t="s">
        <v>120</v>
      </c>
      <c r="B86" s="432"/>
      <c r="C86" s="10"/>
      <c r="D86" s="278">
        <f>SUM(D84:D85)</f>
        <v>0</v>
      </c>
      <c r="E86" s="10"/>
      <c r="F86" s="278">
        <f>SUM(F84:F85)</f>
        <v>0</v>
      </c>
      <c r="G86" s="278">
        <f>SUM(G84:G85)</f>
        <v>0</v>
      </c>
    </row>
    <row r="87" spans="1:7" ht="9.75" customHeight="1">
      <c r="A87" s="20"/>
      <c r="B87" s="20"/>
      <c r="C87" s="20"/>
      <c r="D87" s="20"/>
      <c r="E87" s="20"/>
      <c r="F87" s="20"/>
      <c r="G87" s="20"/>
    </row>
    <row r="88" ht="12">
      <c r="A88" s="7" t="s">
        <v>393</v>
      </c>
    </row>
    <row r="89" ht="6" customHeight="1"/>
    <row r="90" spans="1:7" ht="11.25" customHeight="1">
      <c r="A90" s="432" t="s">
        <v>223</v>
      </c>
      <c r="B90" s="432"/>
      <c r="C90" s="10" t="s">
        <v>277</v>
      </c>
      <c r="D90" s="10" t="s">
        <v>29</v>
      </c>
      <c r="E90" s="10" t="s">
        <v>30</v>
      </c>
      <c r="F90" s="10" t="s">
        <v>224</v>
      </c>
      <c r="G90" s="10" t="s">
        <v>225</v>
      </c>
    </row>
    <row r="91" spans="1:7" ht="12">
      <c r="A91" s="433"/>
      <c r="B91" s="433"/>
      <c r="C91" s="319"/>
      <c r="D91" s="277">
        <v>0</v>
      </c>
      <c r="E91" s="18">
        <v>0.2</v>
      </c>
      <c r="F91" s="277">
        <f>D91*E91</f>
        <v>0</v>
      </c>
      <c r="G91" s="277">
        <f>+D91-F91</f>
        <v>0</v>
      </c>
    </row>
    <row r="92" spans="1:7" ht="12">
      <c r="A92" s="433"/>
      <c r="B92" s="433"/>
      <c r="C92" s="319"/>
      <c r="D92" s="277">
        <v>0</v>
      </c>
      <c r="E92" s="18">
        <v>0.2</v>
      </c>
      <c r="F92" s="277">
        <f>D92*E92</f>
        <v>0</v>
      </c>
      <c r="G92" s="277">
        <f>+D92-F92</f>
        <v>0</v>
      </c>
    </row>
    <row r="93" spans="1:7" ht="12">
      <c r="A93" s="432" t="s">
        <v>120</v>
      </c>
      <c r="B93" s="432"/>
      <c r="C93" s="10"/>
      <c r="D93" s="278">
        <f>SUM(D91:D92)</f>
        <v>0</v>
      </c>
      <c r="E93" s="10"/>
      <c r="F93" s="278">
        <f>SUM(F91:F92)</f>
        <v>0</v>
      </c>
      <c r="G93" s="278">
        <f>SUM(G91:G92)</f>
        <v>0</v>
      </c>
    </row>
    <row r="94" spans="1:7" ht="7.5" customHeight="1">
      <c r="A94" s="20"/>
      <c r="B94" s="20"/>
      <c r="C94" s="20"/>
      <c r="D94" s="20"/>
      <c r="E94" s="20"/>
      <c r="F94" s="20"/>
      <c r="G94" s="20"/>
    </row>
    <row r="95" ht="12">
      <c r="A95" s="7" t="s">
        <v>394</v>
      </c>
    </row>
    <row r="96" ht="6" customHeight="1"/>
    <row r="97" spans="1:7" ht="11.25" customHeight="1">
      <c r="A97" s="432" t="s">
        <v>223</v>
      </c>
      <c r="B97" s="432"/>
      <c r="C97" s="10" t="s">
        <v>277</v>
      </c>
      <c r="D97" s="10" t="s">
        <v>29</v>
      </c>
      <c r="E97" s="10" t="s">
        <v>30</v>
      </c>
      <c r="F97" s="10" t="s">
        <v>224</v>
      </c>
      <c r="G97" s="10" t="s">
        <v>225</v>
      </c>
    </row>
    <row r="98" spans="1:7" ht="12">
      <c r="A98" s="433"/>
      <c r="B98" s="433"/>
      <c r="C98" s="319"/>
      <c r="D98" s="277">
        <v>0</v>
      </c>
      <c r="E98" s="18">
        <v>0.2</v>
      </c>
      <c r="F98" s="277">
        <f>D98*E98</f>
        <v>0</v>
      </c>
      <c r="G98" s="277">
        <f>+D98-F98</f>
        <v>0</v>
      </c>
    </row>
    <row r="99" spans="1:7" ht="12">
      <c r="A99" s="433"/>
      <c r="B99" s="433"/>
      <c r="C99" s="319"/>
      <c r="D99" s="277">
        <v>0</v>
      </c>
      <c r="E99" s="18">
        <v>0.2</v>
      </c>
      <c r="F99" s="277">
        <f>D99*E99</f>
        <v>0</v>
      </c>
      <c r="G99" s="277">
        <f>+D99-F99</f>
        <v>0</v>
      </c>
    </row>
    <row r="100" spans="1:7" ht="12">
      <c r="A100" s="433"/>
      <c r="B100" s="433"/>
      <c r="C100" s="319"/>
      <c r="D100" s="277">
        <v>0</v>
      </c>
      <c r="E100" s="18">
        <v>0.2</v>
      </c>
      <c r="F100" s="277">
        <f>D100*E100</f>
        <v>0</v>
      </c>
      <c r="G100" s="277">
        <f>+D100-F100</f>
        <v>0</v>
      </c>
    </row>
    <row r="101" spans="1:7" ht="12">
      <c r="A101" s="432" t="s">
        <v>120</v>
      </c>
      <c r="B101" s="432"/>
      <c r="C101" s="10"/>
      <c r="D101" s="278">
        <f>SUM(D98:D100)</f>
        <v>0</v>
      </c>
      <c r="E101" s="10"/>
      <c r="F101" s="278">
        <f>SUM(F98:F100)</f>
        <v>0</v>
      </c>
      <c r="G101" s="278">
        <f>SUM(G98:G100)</f>
        <v>0</v>
      </c>
    </row>
    <row r="102" spans="1:7" ht="8.25" customHeight="1">
      <c r="A102" s="20"/>
      <c r="B102" s="20"/>
      <c r="C102" s="20"/>
      <c r="D102" s="20"/>
      <c r="E102" s="20"/>
      <c r="F102" s="20"/>
      <c r="G102" s="20"/>
    </row>
    <row r="103" ht="12">
      <c r="A103" s="7" t="s">
        <v>395</v>
      </c>
    </row>
    <row r="104" ht="6" customHeight="1"/>
    <row r="105" spans="1:7" ht="11.25" customHeight="1">
      <c r="A105" s="432" t="s">
        <v>223</v>
      </c>
      <c r="B105" s="432"/>
      <c r="C105" s="10" t="s">
        <v>277</v>
      </c>
      <c r="D105" s="10" t="s">
        <v>29</v>
      </c>
      <c r="E105" s="10" t="s">
        <v>30</v>
      </c>
      <c r="F105" s="10" t="s">
        <v>224</v>
      </c>
      <c r="G105" s="10" t="s">
        <v>225</v>
      </c>
    </row>
    <row r="106" spans="1:7" ht="12">
      <c r="A106" s="433"/>
      <c r="B106" s="433"/>
      <c r="C106" s="319"/>
      <c r="D106" s="277">
        <v>0</v>
      </c>
      <c r="E106" s="18">
        <v>0.2</v>
      </c>
      <c r="F106" s="277">
        <f>D106*E106</f>
        <v>0</v>
      </c>
      <c r="G106" s="277">
        <f>+D106-F106</f>
        <v>0</v>
      </c>
    </row>
    <row r="107" spans="1:7" ht="12">
      <c r="A107" s="433"/>
      <c r="B107" s="433"/>
      <c r="C107" s="319"/>
      <c r="D107" s="277">
        <v>0</v>
      </c>
      <c r="E107" s="18">
        <v>0.2</v>
      </c>
      <c r="F107" s="277">
        <f>D107*E107</f>
        <v>0</v>
      </c>
      <c r="G107" s="277">
        <f>+D107-F107</f>
        <v>0</v>
      </c>
    </row>
    <row r="108" spans="1:7" ht="12">
      <c r="A108" s="433"/>
      <c r="B108" s="433"/>
      <c r="C108" s="319"/>
      <c r="D108" s="277">
        <v>0</v>
      </c>
      <c r="E108" s="18">
        <v>0.2</v>
      </c>
      <c r="F108" s="277">
        <f>D108*E108</f>
        <v>0</v>
      </c>
      <c r="G108" s="277">
        <f>+D108-F108</f>
        <v>0</v>
      </c>
    </row>
    <row r="109" spans="1:7" ht="12">
      <c r="A109" s="432" t="s">
        <v>120</v>
      </c>
      <c r="B109" s="432"/>
      <c r="C109" s="10"/>
      <c r="D109" s="278">
        <f>SUM(D106:D108)</f>
        <v>0</v>
      </c>
      <c r="E109" s="10"/>
      <c r="F109" s="278">
        <f>SUM(F106:F108)</f>
        <v>0</v>
      </c>
      <c r="G109" s="278">
        <f>SUM(G106:G108)</f>
        <v>0</v>
      </c>
    </row>
    <row r="110" spans="1:7" ht="7.5" customHeight="1">
      <c r="A110" s="20"/>
      <c r="B110" s="20"/>
      <c r="C110" s="20"/>
      <c r="D110" s="20"/>
      <c r="E110" s="20"/>
      <c r="F110" s="20"/>
      <c r="G110" s="20"/>
    </row>
    <row r="111" ht="12">
      <c r="A111" s="7" t="s">
        <v>396</v>
      </c>
    </row>
    <row r="112" ht="6" customHeight="1"/>
    <row r="113" spans="1:7" ht="11.25" customHeight="1">
      <c r="A113" s="432" t="s">
        <v>223</v>
      </c>
      <c r="B113" s="432"/>
      <c r="C113" s="10" t="s">
        <v>277</v>
      </c>
      <c r="D113" s="10" t="s">
        <v>29</v>
      </c>
      <c r="E113" s="10" t="s">
        <v>30</v>
      </c>
      <c r="F113" s="10" t="s">
        <v>224</v>
      </c>
      <c r="G113" s="10" t="s">
        <v>225</v>
      </c>
    </row>
    <row r="114" spans="1:7" ht="12">
      <c r="A114" s="433"/>
      <c r="B114" s="433"/>
      <c r="C114" s="319"/>
      <c r="D114" s="277">
        <v>0</v>
      </c>
      <c r="E114" s="18">
        <v>0.2</v>
      </c>
      <c r="F114" s="277">
        <f>D114*E114</f>
        <v>0</v>
      </c>
      <c r="G114" s="277">
        <f>+D114-F114</f>
        <v>0</v>
      </c>
    </row>
    <row r="115" spans="1:7" ht="12">
      <c r="A115" s="433"/>
      <c r="B115" s="433"/>
      <c r="C115" s="319"/>
      <c r="D115" s="277">
        <v>0</v>
      </c>
      <c r="E115" s="18">
        <v>0.2</v>
      </c>
      <c r="F115" s="277">
        <f>D115*E115</f>
        <v>0</v>
      </c>
      <c r="G115" s="277">
        <f>+D115-F115</f>
        <v>0</v>
      </c>
    </row>
    <row r="116" spans="1:7" ht="12">
      <c r="A116" s="433"/>
      <c r="B116" s="433"/>
      <c r="C116" s="319"/>
      <c r="D116" s="277">
        <v>0</v>
      </c>
      <c r="E116" s="18">
        <v>0.2</v>
      </c>
      <c r="F116" s="277">
        <f>D116*E116</f>
        <v>0</v>
      </c>
      <c r="G116" s="277">
        <f>+D116-F116</f>
        <v>0</v>
      </c>
    </row>
    <row r="117" spans="1:7" ht="12">
      <c r="A117" s="432" t="s">
        <v>120</v>
      </c>
      <c r="B117" s="432"/>
      <c r="C117" s="10"/>
      <c r="D117" s="278">
        <f>SUM(D114:D116)</f>
        <v>0</v>
      </c>
      <c r="E117" s="10"/>
      <c r="F117" s="278">
        <f>SUM(F114:F116)</f>
        <v>0</v>
      </c>
      <c r="G117" s="278">
        <f>SUM(G114:G116)</f>
        <v>0</v>
      </c>
    </row>
    <row r="118" spans="1:7" ht="14.25" customHeight="1">
      <c r="A118" s="20"/>
      <c r="B118" s="20"/>
      <c r="C118" s="20"/>
      <c r="D118" s="20"/>
      <c r="E118" s="20"/>
      <c r="F118" s="20"/>
      <c r="G118" s="20"/>
    </row>
    <row r="119" ht="12">
      <c r="A119" s="7" t="s">
        <v>397</v>
      </c>
    </row>
    <row r="120" ht="6" customHeight="1"/>
    <row r="121" spans="1:7" ht="11.25" customHeight="1">
      <c r="A121" s="432" t="s">
        <v>223</v>
      </c>
      <c r="B121" s="432"/>
      <c r="C121" s="10" t="s">
        <v>277</v>
      </c>
      <c r="D121" s="10" t="s">
        <v>29</v>
      </c>
      <c r="E121" s="10" t="s">
        <v>30</v>
      </c>
      <c r="F121" s="10" t="s">
        <v>224</v>
      </c>
      <c r="G121" s="10" t="s">
        <v>225</v>
      </c>
    </row>
    <row r="122" spans="1:7" ht="12">
      <c r="A122" s="433"/>
      <c r="B122" s="433"/>
      <c r="C122" s="319"/>
      <c r="D122" s="277">
        <v>0</v>
      </c>
      <c r="E122" s="18">
        <v>0.2</v>
      </c>
      <c r="F122" s="277">
        <f>D122*E122</f>
        <v>0</v>
      </c>
      <c r="G122" s="277">
        <f>+D122-F122</f>
        <v>0</v>
      </c>
    </row>
    <row r="123" spans="1:7" ht="12">
      <c r="A123" s="433"/>
      <c r="B123" s="433"/>
      <c r="C123" s="319"/>
      <c r="D123" s="277">
        <v>0</v>
      </c>
      <c r="E123" s="18">
        <v>0.2</v>
      </c>
      <c r="F123" s="277">
        <f>D123*E123</f>
        <v>0</v>
      </c>
      <c r="G123" s="277">
        <f>+D123-F123</f>
        <v>0</v>
      </c>
    </row>
    <row r="124" spans="1:7" ht="12">
      <c r="A124" s="433"/>
      <c r="B124" s="433"/>
      <c r="C124" s="319"/>
      <c r="D124" s="277">
        <v>0</v>
      </c>
      <c r="E124" s="18">
        <v>0.2</v>
      </c>
      <c r="F124" s="277">
        <f>D124*E124</f>
        <v>0</v>
      </c>
      <c r="G124" s="277">
        <f>+D124-F124</f>
        <v>0</v>
      </c>
    </row>
    <row r="125" spans="1:7" ht="12">
      <c r="A125" s="432" t="s">
        <v>120</v>
      </c>
      <c r="B125" s="432"/>
      <c r="C125" s="10"/>
      <c r="D125" s="278">
        <f>SUM(D122:D124)</f>
        <v>0</v>
      </c>
      <c r="E125" s="10"/>
      <c r="F125" s="278">
        <f>SUM(F122:F124)</f>
        <v>0</v>
      </c>
      <c r="G125" s="278">
        <f>SUM(G122:G124)</f>
        <v>0</v>
      </c>
    </row>
    <row r="126" spans="1:7" ht="8.25" customHeight="1">
      <c r="A126" s="20"/>
      <c r="B126" s="20"/>
      <c r="C126" s="20"/>
      <c r="D126" s="20"/>
      <c r="E126" s="20"/>
      <c r="F126" s="20"/>
      <c r="G126" s="20"/>
    </row>
    <row r="127" ht="12">
      <c r="A127" s="7" t="s">
        <v>398</v>
      </c>
    </row>
    <row r="128" ht="6" customHeight="1"/>
    <row r="129" spans="1:8" ht="12.75" customHeight="1">
      <c r="A129" s="432" t="s">
        <v>223</v>
      </c>
      <c r="B129" s="432"/>
      <c r="C129" s="10" t="s">
        <v>29</v>
      </c>
      <c r="D129" s="10" t="s">
        <v>30</v>
      </c>
      <c r="E129" s="10" t="s">
        <v>224</v>
      </c>
      <c r="F129" s="10" t="s">
        <v>225</v>
      </c>
      <c r="H129" s="1"/>
    </row>
    <row r="130" spans="1:8" ht="12">
      <c r="A130" s="433"/>
      <c r="B130" s="433"/>
      <c r="C130" s="277">
        <v>0</v>
      </c>
      <c r="D130" s="18">
        <v>0.1</v>
      </c>
      <c r="E130" s="277">
        <f>C130*D130</f>
        <v>0</v>
      </c>
      <c r="F130" s="277">
        <f>+C130-E130</f>
        <v>0</v>
      </c>
      <c r="H130" s="1"/>
    </row>
    <row r="131" spans="1:8" ht="12">
      <c r="A131" s="433"/>
      <c r="B131" s="433"/>
      <c r="C131" s="277">
        <v>0</v>
      </c>
      <c r="D131" s="18">
        <v>0.1</v>
      </c>
      <c r="E131" s="277">
        <f>C131*D131</f>
        <v>0</v>
      </c>
      <c r="F131" s="277">
        <f>+C131-E131</f>
        <v>0</v>
      </c>
      <c r="H131" s="1"/>
    </row>
    <row r="132" spans="1:8" ht="12">
      <c r="A132" s="433"/>
      <c r="B132" s="433"/>
      <c r="C132" s="277">
        <v>0</v>
      </c>
      <c r="D132" s="18">
        <v>0.1</v>
      </c>
      <c r="E132" s="277">
        <f>C132*D132</f>
        <v>0</v>
      </c>
      <c r="F132" s="277">
        <f>+C132-E132</f>
        <v>0</v>
      </c>
      <c r="H132" s="1"/>
    </row>
    <row r="133" spans="1:8" ht="12">
      <c r="A133" s="433"/>
      <c r="B133" s="433"/>
      <c r="C133" s="277">
        <v>0</v>
      </c>
      <c r="D133" s="18">
        <v>0.1</v>
      </c>
      <c r="E133" s="277">
        <f>C133*D133</f>
        <v>0</v>
      </c>
      <c r="F133" s="277">
        <f>+C133-E133</f>
        <v>0</v>
      </c>
      <c r="H133" s="1"/>
    </row>
    <row r="134" spans="1:8" ht="12">
      <c r="A134" s="432" t="s">
        <v>120</v>
      </c>
      <c r="B134" s="432"/>
      <c r="C134" s="278">
        <f>SUM(C130:C133)</f>
        <v>0</v>
      </c>
      <c r="D134" s="10"/>
      <c r="E134" s="278">
        <f>SUM(E130:E133)</f>
        <v>0</v>
      </c>
      <c r="F134" s="278">
        <f>SUM(F130:F133)</f>
        <v>0</v>
      </c>
      <c r="H134" s="1"/>
    </row>
    <row r="135" spans="1:7" ht="6" customHeight="1">
      <c r="A135" s="20"/>
      <c r="B135" s="20"/>
      <c r="C135" s="20"/>
      <c r="D135" s="20"/>
      <c r="E135" s="20"/>
      <c r="F135" s="20"/>
      <c r="G135" s="20"/>
    </row>
    <row r="136" ht="12">
      <c r="A136" s="7" t="s">
        <v>399</v>
      </c>
    </row>
    <row r="137" ht="5.25" customHeight="1"/>
    <row r="138" spans="1:8" ht="12" customHeight="1">
      <c r="A138" s="432" t="s">
        <v>223</v>
      </c>
      <c r="B138" s="432"/>
      <c r="C138" s="10" t="s">
        <v>29</v>
      </c>
      <c r="D138" s="10" t="s">
        <v>30</v>
      </c>
      <c r="E138" s="10" t="s">
        <v>224</v>
      </c>
      <c r="F138" s="10" t="s">
        <v>225</v>
      </c>
      <c r="H138" s="1"/>
    </row>
    <row r="139" spans="1:8" ht="11.25" customHeight="1">
      <c r="A139" s="433"/>
      <c r="B139" s="433"/>
      <c r="C139" s="277">
        <v>0</v>
      </c>
      <c r="D139" s="18">
        <v>0.1</v>
      </c>
      <c r="E139" s="277">
        <f>C139*D139</f>
        <v>0</v>
      </c>
      <c r="F139" s="277">
        <f>+C139-E139</f>
        <v>0</v>
      </c>
      <c r="H139" s="1"/>
    </row>
    <row r="140" spans="1:8" ht="11.25" customHeight="1">
      <c r="A140" s="433"/>
      <c r="B140" s="433"/>
      <c r="C140" s="277">
        <v>0</v>
      </c>
      <c r="D140" s="18">
        <v>0.1</v>
      </c>
      <c r="E140" s="277">
        <f>C140*D140</f>
        <v>0</v>
      </c>
      <c r="F140" s="277">
        <f>+C140-E140</f>
        <v>0</v>
      </c>
      <c r="H140" s="1"/>
    </row>
    <row r="141" spans="1:8" ht="11.25" customHeight="1">
      <c r="A141" s="433"/>
      <c r="B141" s="433"/>
      <c r="C141" s="277">
        <v>0</v>
      </c>
      <c r="D141" s="18">
        <v>0.1</v>
      </c>
      <c r="E141" s="277">
        <f>C141*D141</f>
        <v>0</v>
      </c>
      <c r="F141" s="277">
        <f>+C141-E141</f>
        <v>0</v>
      </c>
      <c r="H141" s="1"/>
    </row>
    <row r="142" spans="1:8" ht="11.25" customHeight="1">
      <c r="A142" s="433"/>
      <c r="B142" s="433"/>
      <c r="C142" s="277">
        <v>0</v>
      </c>
      <c r="D142" s="18">
        <v>0.1</v>
      </c>
      <c r="E142" s="277">
        <f>C142*D142</f>
        <v>0</v>
      </c>
      <c r="F142" s="277">
        <f>+C142-E142</f>
        <v>0</v>
      </c>
      <c r="H142" s="1"/>
    </row>
    <row r="143" spans="1:8" ht="12">
      <c r="A143" s="432" t="s">
        <v>120</v>
      </c>
      <c r="B143" s="432"/>
      <c r="C143" s="278">
        <f>SUM(C139:C142)</f>
        <v>0</v>
      </c>
      <c r="D143" s="10"/>
      <c r="E143" s="278">
        <f>SUM(E139:E142)</f>
        <v>0</v>
      </c>
      <c r="F143" s="278">
        <f>SUM(F139:F142)</f>
        <v>0</v>
      </c>
      <c r="H143" s="1"/>
    </row>
    <row r="144" spans="1:7" ht="6" customHeight="1">
      <c r="A144" s="20"/>
      <c r="B144" s="20"/>
      <c r="C144" s="20"/>
      <c r="D144" s="20"/>
      <c r="E144" s="20"/>
      <c r="F144" s="20"/>
      <c r="G144" s="20"/>
    </row>
    <row r="145" ht="12">
      <c r="A145" s="7" t="s">
        <v>402</v>
      </c>
    </row>
    <row r="146" ht="6" customHeight="1"/>
    <row r="147" spans="1:7" ht="11.25" customHeight="1">
      <c r="A147" s="432" t="s">
        <v>223</v>
      </c>
      <c r="B147" s="432"/>
      <c r="C147" s="10" t="s">
        <v>277</v>
      </c>
      <c r="D147" s="10" t="s">
        <v>29</v>
      </c>
      <c r="E147" s="10" t="s">
        <v>30</v>
      </c>
      <c r="F147" s="10" t="s">
        <v>224</v>
      </c>
      <c r="G147" s="10" t="s">
        <v>225</v>
      </c>
    </row>
    <row r="148" spans="1:7" ht="12">
      <c r="A148" s="433"/>
      <c r="B148" s="433"/>
      <c r="C148" s="319"/>
      <c r="D148" s="277">
        <v>0</v>
      </c>
      <c r="E148" s="18">
        <v>0.2</v>
      </c>
      <c r="F148" s="277">
        <f>D148*E148</f>
        <v>0</v>
      </c>
      <c r="G148" s="277">
        <f>+D148-F148</f>
        <v>0</v>
      </c>
    </row>
    <row r="149" spans="1:7" ht="12">
      <c r="A149" s="433"/>
      <c r="B149" s="433"/>
      <c r="C149" s="319"/>
      <c r="D149" s="277">
        <v>0</v>
      </c>
      <c r="E149" s="18">
        <v>0.2</v>
      </c>
      <c r="F149" s="277">
        <f>D149*E149</f>
        <v>0</v>
      </c>
      <c r="G149" s="277">
        <f>+D149-F149</f>
        <v>0</v>
      </c>
    </row>
    <row r="150" spans="1:7" ht="12">
      <c r="A150" s="433"/>
      <c r="B150" s="433"/>
      <c r="C150" s="319"/>
      <c r="D150" s="277">
        <v>0</v>
      </c>
      <c r="E150" s="18">
        <v>0.2</v>
      </c>
      <c r="F150" s="277">
        <f>D150*E150</f>
        <v>0</v>
      </c>
      <c r="G150" s="277">
        <f>+D150-F150</f>
        <v>0</v>
      </c>
    </row>
    <row r="151" spans="1:7" ht="12">
      <c r="A151" s="432" t="s">
        <v>120</v>
      </c>
      <c r="B151" s="432"/>
      <c r="C151" s="10"/>
      <c r="D151" s="278">
        <f>SUM(D148:D150)</f>
        <v>0</v>
      </c>
      <c r="E151" s="10"/>
      <c r="F151" s="278">
        <f>SUM(F148:F150)</f>
        <v>0</v>
      </c>
      <c r="G151" s="278">
        <f>SUM(G148:G150)</f>
        <v>0</v>
      </c>
    </row>
    <row r="152" spans="1:7" ht="8.25" customHeight="1">
      <c r="A152" s="20"/>
      <c r="B152" s="20"/>
      <c r="C152" s="20"/>
      <c r="D152" s="20"/>
      <c r="E152" s="20"/>
      <c r="F152" s="20"/>
      <c r="G152" s="20"/>
    </row>
    <row r="153" ht="12">
      <c r="A153" s="7" t="s">
        <v>403</v>
      </c>
    </row>
    <row r="154" ht="6" customHeight="1"/>
    <row r="155" spans="1:7" ht="11.25" customHeight="1">
      <c r="A155" s="432" t="s">
        <v>223</v>
      </c>
      <c r="B155" s="432"/>
      <c r="C155" s="10" t="s">
        <v>277</v>
      </c>
      <c r="D155" s="10" t="s">
        <v>29</v>
      </c>
      <c r="E155" s="10" t="s">
        <v>30</v>
      </c>
      <c r="F155" s="10" t="s">
        <v>224</v>
      </c>
      <c r="G155" s="10" t="s">
        <v>225</v>
      </c>
    </row>
    <row r="156" spans="1:7" ht="12">
      <c r="A156" s="433"/>
      <c r="B156" s="433"/>
      <c r="C156" s="319"/>
      <c r="D156" s="277">
        <v>0</v>
      </c>
      <c r="E156" s="18">
        <v>0.2</v>
      </c>
      <c r="F156" s="277">
        <f>D156*E156</f>
        <v>0</v>
      </c>
      <c r="G156" s="277">
        <f>+D156-F156</f>
        <v>0</v>
      </c>
    </row>
    <row r="157" spans="1:7" ht="12">
      <c r="A157" s="433"/>
      <c r="B157" s="433"/>
      <c r="C157" s="319"/>
      <c r="D157" s="277">
        <v>0</v>
      </c>
      <c r="E157" s="18">
        <v>0.2</v>
      </c>
      <c r="F157" s="277">
        <f>D157*E157</f>
        <v>0</v>
      </c>
      <c r="G157" s="277">
        <f>+D157-F157</f>
        <v>0</v>
      </c>
    </row>
    <row r="158" spans="1:7" ht="12">
      <c r="A158" s="433"/>
      <c r="B158" s="433"/>
      <c r="C158" s="319"/>
      <c r="D158" s="277">
        <v>0</v>
      </c>
      <c r="E158" s="18">
        <v>0.2</v>
      </c>
      <c r="F158" s="277">
        <f>D158*E158</f>
        <v>0</v>
      </c>
      <c r="G158" s="277">
        <f>+D158-F158</f>
        <v>0</v>
      </c>
    </row>
    <row r="159" spans="1:7" ht="12">
      <c r="A159" s="432" t="s">
        <v>120</v>
      </c>
      <c r="B159" s="432"/>
      <c r="C159" s="10"/>
      <c r="D159" s="278">
        <f>SUM(D156:D158)</f>
        <v>0</v>
      </c>
      <c r="E159" s="10"/>
      <c r="F159" s="278">
        <f>SUM(F156:F158)</f>
        <v>0</v>
      </c>
      <c r="G159" s="278">
        <f>SUM(G156:G158)</f>
        <v>0</v>
      </c>
    </row>
    <row r="160" spans="1:7" ht="6.75" customHeight="1">
      <c r="A160" s="20"/>
      <c r="B160" s="20"/>
      <c r="C160" s="20"/>
      <c r="D160" s="20"/>
      <c r="E160" s="20"/>
      <c r="F160" s="20"/>
      <c r="G160" s="20"/>
    </row>
    <row r="161" ht="12">
      <c r="A161" s="7" t="s">
        <v>401</v>
      </c>
    </row>
    <row r="162" ht="6" customHeight="1"/>
    <row r="163" spans="1:7" ht="11.25" customHeight="1">
      <c r="A163" s="432" t="s">
        <v>223</v>
      </c>
      <c r="B163" s="432"/>
      <c r="C163" s="10" t="s">
        <v>277</v>
      </c>
      <c r="D163" s="10" t="s">
        <v>29</v>
      </c>
      <c r="E163" s="10" t="s">
        <v>30</v>
      </c>
      <c r="F163" s="10" t="s">
        <v>224</v>
      </c>
      <c r="G163" s="10" t="s">
        <v>225</v>
      </c>
    </row>
    <row r="164" spans="1:7" ht="12">
      <c r="A164" s="433"/>
      <c r="B164" s="433"/>
      <c r="C164" s="319"/>
      <c r="D164" s="277">
        <v>0</v>
      </c>
      <c r="E164" s="18">
        <v>0.2</v>
      </c>
      <c r="F164" s="277">
        <f>D164*E164</f>
        <v>0</v>
      </c>
      <c r="G164" s="277">
        <f>+D164-F164</f>
        <v>0</v>
      </c>
    </row>
    <row r="165" spans="1:7" ht="12">
      <c r="A165" s="433"/>
      <c r="B165" s="433"/>
      <c r="C165" s="319"/>
      <c r="D165" s="277">
        <v>0</v>
      </c>
      <c r="E165" s="18">
        <v>0.2</v>
      </c>
      <c r="F165" s="277">
        <f>D165*E165</f>
        <v>0</v>
      </c>
      <c r="G165" s="277">
        <f>+D165-F165</f>
        <v>0</v>
      </c>
    </row>
    <row r="166" spans="1:7" ht="12">
      <c r="A166" s="433"/>
      <c r="B166" s="433"/>
      <c r="C166" s="319"/>
      <c r="D166" s="277">
        <v>0</v>
      </c>
      <c r="E166" s="18">
        <v>0.2</v>
      </c>
      <c r="F166" s="277">
        <f>D166*E166</f>
        <v>0</v>
      </c>
      <c r="G166" s="277">
        <f>+D166-F166</f>
        <v>0</v>
      </c>
    </row>
    <row r="167" spans="1:7" ht="12">
      <c r="A167" s="432" t="s">
        <v>120</v>
      </c>
      <c r="B167" s="432"/>
      <c r="C167" s="10"/>
      <c r="D167" s="278">
        <f>SUM(D164:D166)</f>
        <v>0</v>
      </c>
      <c r="E167" s="10"/>
      <c r="F167" s="278">
        <f>SUM(F164:F166)</f>
        <v>0</v>
      </c>
      <c r="G167" s="278">
        <f>SUM(G164:G166)</f>
        <v>0</v>
      </c>
    </row>
    <row r="168" spans="1:7" ht="7.5" customHeight="1">
      <c r="A168" s="20"/>
      <c r="B168" s="20"/>
      <c r="C168" s="20"/>
      <c r="D168" s="20"/>
      <c r="E168" s="20"/>
      <c r="F168" s="20"/>
      <c r="G168" s="20"/>
    </row>
    <row r="169" ht="12">
      <c r="A169" s="7" t="s">
        <v>404</v>
      </c>
    </row>
    <row r="170" ht="6" customHeight="1"/>
    <row r="171" spans="1:7" ht="11.25" customHeight="1">
      <c r="A171" s="432" t="s">
        <v>223</v>
      </c>
      <c r="B171" s="432"/>
      <c r="C171" s="10" t="s">
        <v>277</v>
      </c>
      <c r="D171" s="10" t="s">
        <v>29</v>
      </c>
      <c r="E171" s="10" t="s">
        <v>30</v>
      </c>
      <c r="F171" s="10" t="s">
        <v>224</v>
      </c>
      <c r="G171" s="10" t="s">
        <v>225</v>
      </c>
    </row>
    <row r="172" spans="1:7" ht="12">
      <c r="A172" s="433"/>
      <c r="B172" s="433"/>
      <c r="C172" s="319"/>
      <c r="D172" s="277">
        <v>0</v>
      </c>
      <c r="E172" s="18">
        <v>0.2</v>
      </c>
      <c r="F172" s="277">
        <f>D172*E172</f>
        <v>0</v>
      </c>
      <c r="G172" s="277">
        <f>+D172-F172</f>
        <v>0</v>
      </c>
    </row>
    <row r="173" spans="1:7" ht="12">
      <c r="A173" s="433"/>
      <c r="B173" s="433"/>
      <c r="C173" s="319"/>
      <c r="D173" s="277">
        <v>0</v>
      </c>
      <c r="E173" s="18">
        <v>0.2</v>
      </c>
      <c r="F173" s="277">
        <f>D173*E173</f>
        <v>0</v>
      </c>
      <c r="G173" s="277">
        <f>+D173-F173</f>
        <v>0</v>
      </c>
    </row>
    <row r="174" spans="1:7" ht="12">
      <c r="A174" s="433"/>
      <c r="B174" s="433"/>
      <c r="C174" s="319"/>
      <c r="D174" s="277">
        <v>0</v>
      </c>
      <c r="E174" s="18">
        <v>0.2</v>
      </c>
      <c r="F174" s="277">
        <f>D174*E174</f>
        <v>0</v>
      </c>
      <c r="G174" s="277">
        <f>+D174-F174</f>
        <v>0</v>
      </c>
    </row>
    <row r="175" spans="1:7" ht="12">
      <c r="A175" s="432" t="s">
        <v>120</v>
      </c>
      <c r="B175" s="432"/>
      <c r="C175" s="10"/>
      <c r="D175" s="278">
        <f>SUM(D172:D174)</f>
        <v>0</v>
      </c>
      <c r="E175" s="10"/>
      <c r="F175" s="278">
        <f>SUM(F172:F174)</f>
        <v>0</v>
      </c>
      <c r="G175" s="278">
        <f>SUM(G172:G174)</f>
        <v>0</v>
      </c>
    </row>
    <row r="176" spans="1:7" ht="6" customHeight="1">
      <c r="A176" s="20"/>
      <c r="B176" s="20"/>
      <c r="C176" s="20"/>
      <c r="D176" s="20"/>
      <c r="E176" s="20"/>
      <c r="F176" s="20"/>
      <c r="G176" s="20"/>
    </row>
    <row r="177" ht="12">
      <c r="A177" s="7" t="s">
        <v>405</v>
      </c>
    </row>
    <row r="178" ht="6" customHeight="1"/>
    <row r="179" spans="1:7" ht="12.75" customHeight="1">
      <c r="A179" s="432" t="s">
        <v>223</v>
      </c>
      <c r="B179" s="432"/>
      <c r="C179" s="10" t="s">
        <v>277</v>
      </c>
      <c r="D179" s="10" t="s">
        <v>29</v>
      </c>
      <c r="E179" s="10" t="s">
        <v>30</v>
      </c>
      <c r="F179" s="10" t="s">
        <v>224</v>
      </c>
      <c r="G179" s="10" t="s">
        <v>225</v>
      </c>
    </row>
    <row r="180" spans="1:7" ht="11.25" customHeight="1">
      <c r="A180" s="433"/>
      <c r="B180" s="433"/>
      <c r="C180" s="319"/>
      <c r="D180" s="277">
        <v>0</v>
      </c>
      <c r="E180" s="18">
        <v>0.15</v>
      </c>
      <c r="F180" s="277">
        <f>D180*E180</f>
        <v>0</v>
      </c>
      <c r="G180" s="277">
        <f>+D180-F180</f>
        <v>0</v>
      </c>
    </row>
    <row r="181" spans="1:7" ht="11.25" customHeight="1">
      <c r="A181" s="433"/>
      <c r="B181" s="433"/>
      <c r="C181" s="319"/>
      <c r="D181" s="277">
        <v>0</v>
      </c>
      <c r="E181" s="18">
        <v>0.15</v>
      </c>
      <c r="F181" s="277">
        <f>D181*E181</f>
        <v>0</v>
      </c>
      <c r="G181" s="277">
        <f>+D181-F181</f>
        <v>0</v>
      </c>
    </row>
    <row r="182" spans="1:7" ht="11.25" customHeight="1">
      <c r="A182" s="433"/>
      <c r="B182" s="433"/>
      <c r="C182" s="319"/>
      <c r="D182" s="277">
        <v>0</v>
      </c>
      <c r="E182" s="18">
        <v>0.15</v>
      </c>
      <c r="F182" s="277">
        <f>D182*E182</f>
        <v>0</v>
      </c>
      <c r="G182" s="277">
        <f>+D182-F182</f>
        <v>0</v>
      </c>
    </row>
    <row r="183" spans="1:7" ht="11.25" customHeight="1">
      <c r="A183" s="433"/>
      <c r="B183" s="433"/>
      <c r="C183" s="319"/>
      <c r="D183" s="277">
        <v>0</v>
      </c>
      <c r="E183" s="18">
        <v>0.15</v>
      </c>
      <c r="F183" s="277">
        <f>D183*E183</f>
        <v>0</v>
      </c>
      <c r="G183" s="277">
        <f>+D183-F183</f>
        <v>0</v>
      </c>
    </row>
    <row r="184" spans="1:7" ht="11.25" customHeight="1">
      <c r="A184" s="433"/>
      <c r="B184" s="433"/>
      <c r="C184" s="269"/>
      <c r="D184" s="277">
        <v>0</v>
      </c>
      <c r="E184" s="18">
        <v>0.15</v>
      </c>
      <c r="F184" s="277">
        <f>D184*E184</f>
        <v>0</v>
      </c>
      <c r="G184" s="277">
        <f>+D184-F184</f>
        <v>0</v>
      </c>
    </row>
    <row r="185" spans="1:7" ht="12">
      <c r="A185" s="434" t="s">
        <v>120</v>
      </c>
      <c r="B185" s="435"/>
      <c r="C185" s="436"/>
      <c r="D185" s="278">
        <f>SUM(D180:D184)</f>
        <v>0</v>
      </c>
      <c r="E185" s="10"/>
      <c r="F185" s="278">
        <f>SUM(F180:F184)</f>
        <v>0</v>
      </c>
      <c r="G185" s="278">
        <f>SUM(G180:G184)</f>
        <v>0</v>
      </c>
    </row>
    <row r="186" ht="7.5" customHeight="1"/>
    <row r="187" ht="12">
      <c r="A187" s="7" t="s">
        <v>406</v>
      </c>
    </row>
    <row r="188" ht="6" customHeight="1"/>
    <row r="189" spans="1:7" ht="12.75" customHeight="1">
      <c r="A189" s="432" t="s">
        <v>223</v>
      </c>
      <c r="B189" s="432"/>
      <c r="C189" s="10" t="s">
        <v>277</v>
      </c>
      <c r="D189" s="10" t="s">
        <v>29</v>
      </c>
      <c r="E189" s="10" t="s">
        <v>30</v>
      </c>
      <c r="F189" s="10" t="s">
        <v>224</v>
      </c>
      <c r="G189" s="10" t="s">
        <v>225</v>
      </c>
    </row>
    <row r="190" spans="1:7" ht="11.25" customHeight="1">
      <c r="A190" s="433"/>
      <c r="B190" s="433"/>
      <c r="C190" s="319"/>
      <c r="D190" s="277">
        <v>0</v>
      </c>
      <c r="E190" s="18">
        <v>0.1</v>
      </c>
      <c r="F190" s="277">
        <f>D190*E190</f>
        <v>0</v>
      </c>
      <c r="G190" s="277">
        <f>+D190-F190</f>
        <v>0</v>
      </c>
    </row>
    <row r="191" spans="1:7" ht="11.25" customHeight="1">
      <c r="A191" s="433"/>
      <c r="B191" s="433"/>
      <c r="C191" s="269"/>
      <c r="D191" s="277">
        <v>0</v>
      </c>
      <c r="E191" s="18">
        <v>0.1</v>
      </c>
      <c r="F191" s="277">
        <f>D191*E191</f>
        <v>0</v>
      </c>
      <c r="G191" s="277">
        <f>+D191-F191</f>
        <v>0</v>
      </c>
    </row>
    <row r="192" spans="1:7" ht="12">
      <c r="A192" s="434" t="s">
        <v>120</v>
      </c>
      <c r="B192" s="435"/>
      <c r="C192" s="436"/>
      <c r="D192" s="278">
        <f>SUM(D190:D191)</f>
        <v>0</v>
      </c>
      <c r="E192" s="10"/>
      <c r="F192" s="278">
        <f>SUM(F190:F191)</f>
        <v>0</v>
      </c>
      <c r="G192" s="278">
        <f>SUM(G190:G191)</f>
        <v>0</v>
      </c>
    </row>
    <row r="193" ht="7.5" customHeight="1"/>
    <row r="194" ht="13.5" customHeight="1">
      <c r="A194" s="7" t="s">
        <v>407</v>
      </c>
    </row>
    <row r="195" ht="6.75" customHeight="1"/>
    <row r="196" spans="1:9" ht="13.5" customHeight="1">
      <c r="A196" s="432" t="s">
        <v>223</v>
      </c>
      <c r="B196" s="432"/>
      <c r="C196" s="10" t="s">
        <v>277</v>
      </c>
      <c r="D196" s="10" t="s">
        <v>29</v>
      </c>
      <c r="E196" s="10" t="s">
        <v>30</v>
      </c>
      <c r="F196" s="10" t="s">
        <v>224</v>
      </c>
      <c r="G196" s="10" t="s">
        <v>225</v>
      </c>
      <c r="I196" s="2"/>
    </row>
    <row r="197" spans="1:9" ht="13.5" customHeight="1">
      <c r="A197" s="433"/>
      <c r="B197" s="433"/>
      <c r="C197" s="319"/>
      <c r="D197" s="277">
        <v>0</v>
      </c>
      <c r="E197" s="21">
        <v>0.025</v>
      </c>
      <c r="F197" s="277">
        <f>D197*E197</f>
        <v>0</v>
      </c>
      <c r="G197" s="277">
        <f>+D197-F197</f>
        <v>0</v>
      </c>
      <c r="I197" s="2"/>
    </row>
    <row r="198" spans="1:9" ht="13.5" customHeight="1">
      <c r="A198" s="433"/>
      <c r="B198" s="433"/>
      <c r="C198" s="319"/>
      <c r="D198" s="277">
        <v>0</v>
      </c>
      <c r="E198" s="21">
        <v>0.025</v>
      </c>
      <c r="F198" s="277">
        <f>D198*E198</f>
        <v>0</v>
      </c>
      <c r="G198" s="277">
        <f>+D198-F198</f>
        <v>0</v>
      </c>
      <c r="I198" s="2"/>
    </row>
    <row r="199" spans="1:9" ht="13.5" customHeight="1">
      <c r="A199" s="433"/>
      <c r="B199" s="433"/>
      <c r="C199" s="319"/>
      <c r="D199" s="277">
        <v>0</v>
      </c>
      <c r="E199" s="21">
        <v>0.025</v>
      </c>
      <c r="F199" s="277">
        <f>D199*E199</f>
        <v>0</v>
      </c>
      <c r="G199" s="277">
        <f>+D199-F199</f>
        <v>0</v>
      </c>
      <c r="I199" s="2"/>
    </row>
    <row r="200" spans="1:9" ht="13.5" customHeight="1">
      <c r="A200" s="434" t="s">
        <v>120</v>
      </c>
      <c r="B200" s="435"/>
      <c r="C200" s="436"/>
      <c r="D200" s="278">
        <f>SUM(D197:D199)</f>
        <v>0</v>
      </c>
      <c r="E200" s="10"/>
      <c r="F200" s="278">
        <f>SUM(F197:F199)</f>
        <v>0</v>
      </c>
      <c r="G200" s="278">
        <f>SUM(G197:G199)</f>
        <v>0</v>
      </c>
      <c r="I200" s="2"/>
    </row>
    <row r="201" spans="1:6" ht="6.75" customHeight="1">
      <c r="A201" s="20"/>
      <c r="B201" s="20"/>
      <c r="C201" s="40"/>
      <c r="D201" s="20"/>
      <c r="E201" s="40"/>
      <c r="F201" s="40"/>
    </row>
    <row r="202" spans="1:6" ht="13.5" customHeight="1">
      <c r="A202" s="7" t="s">
        <v>408</v>
      </c>
      <c r="B202" s="20"/>
      <c r="C202" s="40"/>
      <c r="D202" s="20"/>
      <c r="E202" s="40"/>
      <c r="F202" s="40"/>
    </row>
    <row r="203" spans="1:6" ht="7.5" customHeight="1">
      <c r="A203" s="20"/>
      <c r="B203" s="20"/>
      <c r="C203" s="40"/>
      <c r="D203" s="20"/>
      <c r="E203" s="40"/>
      <c r="F203" s="40"/>
    </row>
    <row r="204" spans="1:9" ht="13.5" customHeight="1">
      <c r="A204" s="432" t="s">
        <v>223</v>
      </c>
      <c r="B204" s="432"/>
      <c r="C204" s="10" t="s">
        <v>277</v>
      </c>
      <c r="D204" s="10" t="s">
        <v>29</v>
      </c>
      <c r="E204" s="10" t="s">
        <v>30</v>
      </c>
      <c r="F204" s="10" t="s">
        <v>224</v>
      </c>
      <c r="G204" s="10" t="s">
        <v>225</v>
      </c>
      <c r="I204" s="2"/>
    </row>
    <row r="205" spans="1:9" ht="13.5" customHeight="1">
      <c r="A205" s="433"/>
      <c r="B205" s="433"/>
      <c r="C205" s="319"/>
      <c r="D205" s="277">
        <v>0</v>
      </c>
      <c r="E205" s="21">
        <v>0.025</v>
      </c>
      <c r="F205" s="277">
        <f>D205*E205</f>
        <v>0</v>
      </c>
      <c r="G205" s="277">
        <f>+D205-F205</f>
        <v>0</v>
      </c>
      <c r="I205" s="2"/>
    </row>
    <row r="206" spans="1:9" ht="13.5" customHeight="1">
      <c r="A206" s="433"/>
      <c r="B206" s="433"/>
      <c r="C206" s="319"/>
      <c r="D206" s="277">
        <v>0</v>
      </c>
      <c r="E206" s="21">
        <v>0.025</v>
      </c>
      <c r="F206" s="277">
        <f>D206*E206</f>
        <v>0</v>
      </c>
      <c r="G206" s="277">
        <f>+D206-F206</f>
        <v>0</v>
      </c>
      <c r="I206" s="2"/>
    </row>
    <row r="207" spans="1:9" ht="13.5" customHeight="1">
      <c r="A207" s="433"/>
      <c r="B207" s="433"/>
      <c r="C207" s="319"/>
      <c r="D207" s="277">
        <v>0</v>
      </c>
      <c r="E207" s="21">
        <v>0.025</v>
      </c>
      <c r="F207" s="277">
        <f>D207*E207</f>
        <v>0</v>
      </c>
      <c r="G207" s="277">
        <f>+D207-F207</f>
        <v>0</v>
      </c>
      <c r="I207" s="2"/>
    </row>
    <row r="208" spans="1:9" ht="13.5" customHeight="1">
      <c r="A208" s="434" t="s">
        <v>120</v>
      </c>
      <c r="B208" s="435"/>
      <c r="C208" s="436"/>
      <c r="D208" s="278">
        <f>SUM(D205:D207)</f>
        <v>0</v>
      </c>
      <c r="E208" s="10"/>
      <c r="F208" s="278">
        <f>SUM(F205:F207)</f>
        <v>0</v>
      </c>
      <c r="G208" s="278">
        <f>SUM(G205:G207)</f>
        <v>0</v>
      </c>
      <c r="I208" s="2"/>
    </row>
    <row r="209" ht="7.5" customHeight="1"/>
    <row r="210" spans="1:6" ht="13.5" customHeight="1">
      <c r="A210" s="7" t="s">
        <v>409</v>
      </c>
      <c r="B210" s="20"/>
      <c r="C210" s="40"/>
      <c r="D210" s="20"/>
      <c r="E210" s="40"/>
      <c r="F210" s="40"/>
    </row>
    <row r="211" spans="1:6" ht="7.5" customHeight="1">
      <c r="A211" s="20"/>
      <c r="B211" s="20"/>
      <c r="C211" s="40"/>
      <c r="D211" s="20"/>
      <c r="E211" s="40"/>
      <c r="F211" s="40"/>
    </row>
    <row r="212" spans="1:9" ht="13.5" customHeight="1">
      <c r="A212" s="432" t="s">
        <v>223</v>
      </c>
      <c r="B212" s="432"/>
      <c r="C212" s="10" t="s">
        <v>277</v>
      </c>
      <c r="D212" s="10" t="s">
        <v>29</v>
      </c>
      <c r="E212" s="10" t="s">
        <v>30</v>
      </c>
      <c r="F212" s="10" t="s">
        <v>224</v>
      </c>
      <c r="G212" s="10" t="s">
        <v>225</v>
      </c>
      <c r="I212" s="2"/>
    </row>
    <row r="213" spans="1:9" ht="13.5" customHeight="1">
      <c r="A213" s="433"/>
      <c r="B213" s="433"/>
      <c r="C213" s="319"/>
      <c r="D213" s="277">
        <v>0</v>
      </c>
      <c r="E213" s="18">
        <v>0.1</v>
      </c>
      <c r="F213" s="277">
        <f>D213*E213</f>
        <v>0</v>
      </c>
      <c r="G213" s="277">
        <f>+D213-F213</f>
        <v>0</v>
      </c>
      <c r="I213" s="2"/>
    </row>
    <row r="214" spans="1:9" ht="13.5" customHeight="1">
      <c r="A214" s="433"/>
      <c r="B214" s="433"/>
      <c r="C214" s="319"/>
      <c r="D214" s="277">
        <v>0</v>
      </c>
      <c r="E214" s="18">
        <v>0.1</v>
      </c>
      <c r="F214" s="277">
        <f>D214*E214</f>
        <v>0</v>
      </c>
      <c r="G214" s="277">
        <f>+D214-F214</f>
        <v>0</v>
      </c>
      <c r="I214" s="2"/>
    </row>
    <row r="215" spans="1:9" ht="13.5" customHeight="1">
      <c r="A215" s="433"/>
      <c r="B215" s="433"/>
      <c r="C215" s="319"/>
      <c r="D215" s="277">
        <v>0</v>
      </c>
      <c r="E215" s="18">
        <v>0.1</v>
      </c>
      <c r="F215" s="277">
        <f>D215*E215</f>
        <v>0</v>
      </c>
      <c r="G215" s="277">
        <f>+D215-F215</f>
        <v>0</v>
      </c>
      <c r="I215" s="2"/>
    </row>
    <row r="216" spans="1:9" ht="13.5" customHeight="1">
      <c r="A216" s="434" t="s">
        <v>120</v>
      </c>
      <c r="B216" s="435"/>
      <c r="C216" s="436"/>
      <c r="D216" s="278">
        <f>SUM(D213:D215)</f>
        <v>0</v>
      </c>
      <c r="E216" s="10"/>
      <c r="F216" s="278">
        <f>SUM(F213:F215)</f>
        <v>0</v>
      </c>
      <c r="G216" s="278">
        <f>SUM(G213:G215)</f>
        <v>0</v>
      </c>
      <c r="I216" s="2"/>
    </row>
    <row r="217" ht="7.5" customHeight="1"/>
    <row r="218" ht="12">
      <c r="A218" s="7" t="s">
        <v>410</v>
      </c>
    </row>
    <row r="219" ht="6.75" customHeight="1"/>
    <row r="220" spans="1:7" ht="13.5" customHeight="1">
      <c r="A220" s="432" t="s">
        <v>223</v>
      </c>
      <c r="B220" s="432"/>
      <c r="C220" s="10" t="s">
        <v>277</v>
      </c>
      <c r="D220" s="10" t="s">
        <v>29</v>
      </c>
      <c r="E220" s="10" t="s">
        <v>30</v>
      </c>
      <c r="F220" s="10" t="s">
        <v>224</v>
      </c>
      <c r="G220" s="10" t="s">
        <v>225</v>
      </c>
    </row>
    <row r="221" spans="1:7" ht="12">
      <c r="A221" s="433"/>
      <c r="B221" s="433"/>
      <c r="C221" s="319"/>
      <c r="D221" s="277">
        <v>0</v>
      </c>
      <c r="E221" s="18">
        <v>0.01</v>
      </c>
      <c r="F221" s="277">
        <f>D221*E221</f>
        <v>0</v>
      </c>
      <c r="G221" s="277">
        <f>+D221-F221</f>
        <v>0</v>
      </c>
    </row>
    <row r="222" spans="1:7" ht="12">
      <c r="A222" s="433"/>
      <c r="B222" s="433"/>
      <c r="C222" s="319"/>
      <c r="D222" s="277">
        <v>0</v>
      </c>
      <c r="E222" s="18">
        <v>0.01</v>
      </c>
      <c r="F222" s="277">
        <f>D222*E222</f>
        <v>0</v>
      </c>
      <c r="G222" s="277">
        <f>+D222-F222</f>
        <v>0</v>
      </c>
    </row>
    <row r="223" spans="1:7" ht="12">
      <c r="A223" s="433"/>
      <c r="B223" s="433"/>
      <c r="C223" s="319"/>
      <c r="D223" s="277">
        <v>0</v>
      </c>
      <c r="E223" s="18">
        <v>0.01</v>
      </c>
      <c r="F223" s="277">
        <f>D223*E223</f>
        <v>0</v>
      </c>
      <c r="G223" s="277">
        <f>+D223-F223</f>
        <v>0</v>
      </c>
    </row>
    <row r="224" spans="1:7" ht="12">
      <c r="A224" s="433"/>
      <c r="B224" s="433"/>
      <c r="C224" s="319"/>
      <c r="D224" s="277">
        <v>0</v>
      </c>
      <c r="E224" s="18">
        <v>0.01</v>
      </c>
      <c r="F224" s="277">
        <f>D224*E224</f>
        <v>0</v>
      </c>
      <c r="G224" s="277">
        <f>+D224-F224</f>
        <v>0</v>
      </c>
    </row>
    <row r="225" spans="1:7" ht="12">
      <c r="A225" s="432" t="s">
        <v>120</v>
      </c>
      <c r="B225" s="432"/>
      <c r="C225" s="10"/>
      <c r="D225" s="278">
        <f>SUM(D221:D224)</f>
        <v>0</v>
      </c>
      <c r="E225" s="10"/>
      <c r="F225" s="278">
        <f>SUM(F221:F224)</f>
        <v>0</v>
      </c>
      <c r="G225" s="278">
        <f>SUM(G221:G224)</f>
        <v>0</v>
      </c>
    </row>
    <row r="226" ht="6" customHeight="1"/>
    <row r="227" ht="12">
      <c r="A227" s="7" t="s">
        <v>411</v>
      </c>
    </row>
    <row r="228" ht="6.75" customHeight="1"/>
    <row r="229" spans="1:7" ht="12" customHeight="1">
      <c r="A229" s="432" t="s">
        <v>223</v>
      </c>
      <c r="B229" s="432"/>
      <c r="C229" s="10" t="s">
        <v>277</v>
      </c>
      <c r="D229" s="10" t="s">
        <v>29</v>
      </c>
      <c r="E229" s="10" t="s">
        <v>30</v>
      </c>
      <c r="F229" s="10" t="s">
        <v>224</v>
      </c>
      <c r="G229" s="10" t="s">
        <v>225</v>
      </c>
    </row>
    <row r="230" spans="1:7" ht="12">
      <c r="A230" s="433"/>
      <c r="B230" s="433"/>
      <c r="C230" s="317"/>
      <c r="D230" s="277">
        <v>0</v>
      </c>
      <c r="E230" s="21">
        <v>0.005</v>
      </c>
      <c r="F230" s="277">
        <f>D230*E230</f>
        <v>0</v>
      </c>
      <c r="G230" s="277">
        <f>+D230-F230</f>
        <v>0</v>
      </c>
    </row>
    <row r="231" spans="1:7" ht="12">
      <c r="A231" s="433"/>
      <c r="B231" s="433"/>
      <c r="C231" s="317"/>
      <c r="D231" s="277">
        <v>0</v>
      </c>
      <c r="E231" s="21">
        <v>0.005</v>
      </c>
      <c r="F231" s="277">
        <f>D231*E231</f>
        <v>0</v>
      </c>
      <c r="G231" s="277">
        <f>+D231-F231</f>
        <v>0</v>
      </c>
    </row>
    <row r="232" spans="1:7" ht="12">
      <c r="A232" s="433"/>
      <c r="B232" s="433"/>
      <c r="C232" s="317"/>
      <c r="D232" s="277">
        <v>0</v>
      </c>
      <c r="E232" s="21">
        <v>0.005</v>
      </c>
      <c r="F232" s="277">
        <f>D232*E232</f>
        <v>0</v>
      </c>
      <c r="G232" s="277">
        <f>+D232-F232</f>
        <v>0</v>
      </c>
    </row>
    <row r="233" spans="1:7" ht="12">
      <c r="A233" s="432" t="s">
        <v>120</v>
      </c>
      <c r="B233" s="432"/>
      <c r="C233" s="10"/>
      <c r="D233" s="278">
        <f>SUM(D230:D232)</f>
        <v>0</v>
      </c>
      <c r="E233" s="10"/>
      <c r="F233" s="278">
        <f>SUM(F230:F232)</f>
        <v>0</v>
      </c>
      <c r="G233" s="278">
        <f>SUM(G230:G232)</f>
        <v>0</v>
      </c>
    </row>
    <row r="234" spans="1:7" ht="7.5" customHeight="1">
      <c r="A234" s="20"/>
      <c r="B234" s="20"/>
      <c r="C234" s="20"/>
      <c r="D234" s="20"/>
      <c r="E234" s="20"/>
      <c r="F234" s="20"/>
      <c r="G234" s="20"/>
    </row>
    <row r="235" ht="12">
      <c r="A235" s="7" t="s">
        <v>412</v>
      </c>
    </row>
    <row r="236" ht="6.75" customHeight="1"/>
    <row r="237" spans="1:7" ht="12" customHeight="1">
      <c r="A237" s="432" t="s">
        <v>223</v>
      </c>
      <c r="B237" s="432"/>
      <c r="C237" s="10" t="s">
        <v>277</v>
      </c>
      <c r="D237" s="10" t="s">
        <v>29</v>
      </c>
      <c r="E237" s="10" t="s">
        <v>30</v>
      </c>
      <c r="F237" s="10" t="s">
        <v>224</v>
      </c>
      <c r="G237" s="10" t="s">
        <v>225</v>
      </c>
    </row>
    <row r="238" spans="1:7" ht="12">
      <c r="A238" s="433"/>
      <c r="B238" s="433"/>
      <c r="C238" s="317"/>
      <c r="D238" s="277">
        <v>0</v>
      </c>
      <c r="E238" s="21">
        <v>0.005</v>
      </c>
      <c r="F238" s="277">
        <f>D238*E238</f>
        <v>0</v>
      </c>
      <c r="G238" s="277">
        <f>+D238-F238</f>
        <v>0</v>
      </c>
    </row>
    <row r="239" spans="1:7" ht="12">
      <c r="A239" s="433"/>
      <c r="B239" s="433"/>
      <c r="C239" s="317"/>
      <c r="D239" s="277">
        <v>0</v>
      </c>
      <c r="E239" s="21">
        <v>0.005</v>
      </c>
      <c r="F239" s="277">
        <f>D239*E239</f>
        <v>0</v>
      </c>
      <c r="G239" s="277">
        <f>+D239-F239</f>
        <v>0</v>
      </c>
    </row>
    <row r="240" spans="1:7" ht="12">
      <c r="A240" s="433"/>
      <c r="B240" s="433"/>
      <c r="C240" s="317"/>
      <c r="D240" s="277">
        <v>0</v>
      </c>
      <c r="E240" s="21">
        <v>0.005</v>
      </c>
      <c r="F240" s="277">
        <f>D240*E240</f>
        <v>0</v>
      </c>
      <c r="G240" s="277">
        <f>+D240-F240</f>
        <v>0</v>
      </c>
    </row>
    <row r="241" spans="1:7" ht="12">
      <c r="A241" s="432" t="s">
        <v>120</v>
      </c>
      <c r="B241" s="432"/>
      <c r="C241" s="10"/>
      <c r="D241" s="278">
        <f>SUM(D238:D240)</f>
        <v>0</v>
      </c>
      <c r="E241" s="10"/>
      <c r="F241" s="278">
        <f>SUM(F238:F240)</f>
        <v>0</v>
      </c>
      <c r="G241" s="278">
        <f>SUM(G238:G240)</f>
        <v>0</v>
      </c>
    </row>
    <row r="242" spans="1:7" ht="8.25" customHeight="1">
      <c r="A242" s="20"/>
      <c r="B242" s="20"/>
      <c r="C242" s="20"/>
      <c r="D242" s="20"/>
      <c r="E242" s="20"/>
      <c r="F242" s="20"/>
      <c r="G242" s="20"/>
    </row>
    <row r="243" ht="12">
      <c r="A243" s="7" t="s">
        <v>413</v>
      </c>
    </row>
    <row r="244" ht="6.75" customHeight="1"/>
    <row r="245" spans="1:7" ht="12" customHeight="1">
      <c r="A245" s="432" t="s">
        <v>223</v>
      </c>
      <c r="B245" s="432"/>
      <c r="C245" s="10" t="s">
        <v>277</v>
      </c>
      <c r="D245" s="10" t="s">
        <v>29</v>
      </c>
      <c r="E245" s="10" t="s">
        <v>30</v>
      </c>
      <c r="F245" s="10" t="s">
        <v>224</v>
      </c>
      <c r="G245" s="10" t="s">
        <v>225</v>
      </c>
    </row>
    <row r="246" spans="1:7" ht="12">
      <c r="A246" s="433"/>
      <c r="B246" s="433"/>
      <c r="C246" s="317"/>
      <c r="D246" s="277">
        <v>0</v>
      </c>
      <c r="E246" s="21">
        <v>0.015</v>
      </c>
      <c r="F246" s="277">
        <f>D246*E246</f>
        <v>0</v>
      </c>
      <c r="G246" s="277">
        <f>+D246-F246</f>
        <v>0</v>
      </c>
    </row>
    <row r="247" spans="1:7" ht="12">
      <c r="A247" s="433"/>
      <c r="B247" s="433"/>
      <c r="C247" s="317"/>
      <c r="D247" s="277">
        <v>0</v>
      </c>
      <c r="E247" s="21">
        <v>0.015</v>
      </c>
      <c r="F247" s="277">
        <f>D247*E247</f>
        <v>0</v>
      </c>
      <c r="G247" s="277">
        <f>+D247-F247</f>
        <v>0</v>
      </c>
    </row>
    <row r="248" spans="1:7" ht="12">
      <c r="A248" s="433"/>
      <c r="B248" s="433"/>
      <c r="C248" s="317"/>
      <c r="D248" s="277">
        <v>0</v>
      </c>
      <c r="E248" s="21">
        <v>0.015</v>
      </c>
      <c r="F248" s="277">
        <f>D248*E248</f>
        <v>0</v>
      </c>
      <c r="G248" s="277">
        <f>+D248-F248</f>
        <v>0</v>
      </c>
    </row>
    <row r="249" spans="1:7" ht="12">
      <c r="A249" s="432" t="s">
        <v>120</v>
      </c>
      <c r="B249" s="432"/>
      <c r="C249" s="10"/>
      <c r="D249" s="278">
        <f>SUM(D246:D248)</f>
        <v>0</v>
      </c>
      <c r="E249" s="10"/>
      <c r="F249" s="278">
        <f>SUM(F246:F248)</f>
        <v>0</v>
      </c>
      <c r="G249" s="278">
        <f>SUM(G246:G248)</f>
        <v>0</v>
      </c>
    </row>
    <row r="250" spans="1:7" ht="7.5" customHeight="1">
      <c r="A250" s="20"/>
      <c r="B250" s="20"/>
      <c r="C250" s="20"/>
      <c r="D250" s="20"/>
      <c r="E250" s="20"/>
      <c r="F250" s="20"/>
      <c r="G250" s="20"/>
    </row>
    <row r="251" ht="12">
      <c r="A251" s="7" t="s">
        <v>414</v>
      </c>
    </row>
    <row r="252" ht="6.75" customHeight="1"/>
    <row r="253" spans="1:7" ht="12" customHeight="1">
      <c r="A253" s="432" t="s">
        <v>223</v>
      </c>
      <c r="B253" s="432"/>
      <c r="C253" s="10" t="s">
        <v>277</v>
      </c>
      <c r="D253" s="10" t="s">
        <v>29</v>
      </c>
      <c r="E253" s="10" t="s">
        <v>30</v>
      </c>
      <c r="F253" s="10" t="s">
        <v>224</v>
      </c>
      <c r="G253" s="10" t="s">
        <v>225</v>
      </c>
    </row>
    <row r="254" spans="1:7" ht="12">
      <c r="A254" s="433"/>
      <c r="B254" s="433"/>
      <c r="C254" s="317"/>
      <c r="D254" s="277">
        <v>0</v>
      </c>
      <c r="E254" s="18">
        <v>0.25</v>
      </c>
      <c r="F254" s="277">
        <f>D254*E254</f>
        <v>0</v>
      </c>
      <c r="G254" s="277">
        <f>+D254-F254</f>
        <v>0</v>
      </c>
    </row>
    <row r="255" spans="1:7" ht="12">
      <c r="A255" s="433"/>
      <c r="B255" s="433"/>
      <c r="C255" s="317"/>
      <c r="D255" s="277">
        <v>0</v>
      </c>
      <c r="E255" s="18">
        <v>0.25</v>
      </c>
      <c r="F255" s="277">
        <f>D255*E255</f>
        <v>0</v>
      </c>
      <c r="G255" s="277">
        <f>+D255-F255</f>
        <v>0</v>
      </c>
    </row>
    <row r="256" spans="1:7" ht="12">
      <c r="A256" s="433"/>
      <c r="B256" s="433"/>
      <c r="C256" s="317"/>
      <c r="D256" s="277">
        <v>0</v>
      </c>
      <c r="E256" s="18">
        <v>0.25</v>
      </c>
      <c r="F256" s="277">
        <f>D256*E256</f>
        <v>0</v>
      </c>
      <c r="G256" s="277">
        <f>+D256-F256</f>
        <v>0</v>
      </c>
    </row>
    <row r="257" spans="1:7" ht="12">
      <c r="A257" s="432" t="s">
        <v>120</v>
      </c>
      <c r="B257" s="432"/>
      <c r="C257" s="10"/>
      <c r="D257" s="278">
        <f>SUM(D254:D256)</f>
        <v>0</v>
      </c>
      <c r="E257" s="10"/>
      <c r="F257" s="278">
        <f>SUM(F254:F256)</f>
        <v>0</v>
      </c>
      <c r="G257" s="278">
        <f>SUM(G254:G256)</f>
        <v>0</v>
      </c>
    </row>
    <row r="258" spans="1:7" ht="7.5" customHeight="1">
      <c r="A258" s="20"/>
      <c r="B258" s="20"/>
      <c r="C258" s="20"/>
      <c r="D258" s="20"/>
      <c r="E258" s="20"/>
      <c r="F258" s="20"/>
      <c r="G258" s="20"/>
    </row>
    <row r="259" ht="17.25" customHeight="1">
      <c r="A259" s="7" t="s">
        <v>243</v>
      </c>
    </row>
    <row r="260" ht="5.25" customHeight="1"/>
    <row r="261" spans="1:7" ht="13.5" customHeight="1">
      <c r="A261" s="432" t="s">
        <v>223</v>
      </c>
      <c r="B261" s="432"/>
      <c r="C261" s="10" t="s">
        <v>277</v>
      </c>
      <c r="D261" s="10" t="s">
        <v>244</v>
      </c>
      <c r="E261" s="10" t="s">
        <v>30</v>
      </c>
      <c r="F261" s="10" t="s">
        <v>224</v>
      </c>
      <c r="G261" s="10" t="s">
        <v>225</v>
      </c>
    </row>
    <row r="262" spans="1:7" ht="13.5" customHeight="1">
      <c r="A262" s="439"/>
      <c r="B262" s="439"/>
      <c r="C262" s="318"/>
      <c r="D262" s="277">
        <v>0</v>
      </c>
      <c r="E262" s="18">
        <v>1</v>
      </c>
      <c r="F262" s="277">
        <f>D262*E262</f>
        <v>0</v>
      </c>
      <c r="G262" s="277">
        <f>+D262-F262</f>
        <v>0</v>
      </c>
    </row>
    <row r="263" spans="1:7" ht="13.5" customHeight="1">
      <c r="A263" s="433"/>
      <c r="B263" s="433"/>
      <c r="C263" s="319"/>
      <c r="D263" s="277">
        <v>0</v>
      </c>
      <c r="E263" s="18">
        <v>1</v>
      </c>
      <c r="F263" s="277">
        <f>D263*E263</f>
        <v>0</v>
      </c>
      <c r="G263" s="277">
        <f>+D263-F263</f>
        <v>0</v>
      </c>
    </row>
    <row r="264" spans="1:7" ht="13.5" customHeight="1">
      <c r="A264" s="433"/>
      <c r="B264" s="433"/>
      <c r="C264" s="319"/>
      <c r="D264" s="277">
        <v>0</v>
      </c>
      <c r="E264" s="18">
        <v>1</v>
      </c>
      <c r="F264" s="277">
        <f>D264*E264</f>
        <v>0</v>
      </c>
      <c r="G264" s="277">
        <f>+D264-F264</f>
        <v>0</v>
      </c>
    </row>
    <row r="265" spans="1:7" ht="13.5" customHeight="1">
      <c r="A265" s="432" t="s">
        <v>120</v>
      </c>
      <c r="B265" s="432"/>
      <c r="C265" s="10"/>
      <c r="D265" s="278">
        <f>SUM(D262:D264)</f>
        <v>0</v>
      </c>
      <c r="E265" s="10"/>
      <c r="F265" s="278">
        <f>SUM(F262:F264)</f>
        <v>0</v>
      </c>
      <c r="G265" s="278">
        <f>SUM(G262:G264)</f>
        <v>0</v>
      </c>
    </row>
    <row r="266" spans="1:7" ht="9.75" customHeight="1">
      <c r="A266" s="20"/>
      <c r="B266" s="20"/>
      <c r="C266" s="20"/>
      <c r="D266" s="347"/>
      <c r="E266" s="20"/>
      <c r="F266" s="347"/>
      <c r="G266" s="347"/>
    </row>
    <row r="267" spans="2:5" ht="15.75" customHeight="1">
      <c r="B267" s="23" t="s">
        <v>246</v>
      </c>
      <c r="C267" s="23"/>
      <c r="D267" s="22">
        <f>D265-Achats!G77</f>
        <v>0</v>
      </c>
      <c r="E267" s="410" t="s">
        <v>247</v>
      </c>
    </row>
    <row r="268" spans="1:7" ht="7.5" customHeight="1">
      <c r="A268" s="20"/>
      <c r="B268" s="20"/>
      <c r="C268" s="20"/>
      <c r="D268" s="20"/>
      <c r="E268" s="20"/>
      <c r="F268" s="20"/>
      <c r="G268" s="20"/>
    </row>
    <row r="269" spans="1:7" ht="13.5" customHeight="1">
      <c r="A269" s="7" t="s">
        <v>278</v>
      </c>
      <c r="B269" s="20"/>
      <c r="C269" s="20"/>
      <c r="D269" s="20"/>
      <c r="E269" s="20"/>
      <c r="F269" s="20"/>
      <c r="G269" s="20"/>
    </row>
    <row r="270" spans="1:7" ht="7.5" customHeight="1">
      <c r="A270" s="7"/>
      <c r="B270" s="20"/>
      <c r="C270" s="20"/>
      <c r="D270" s="20"/>
      <c r="E270" s="20"/>
      <c r="F270" s="20"/>
      <c r="G270" s="20"/>
    </row>
    <row r="271" spans="1:7" ht="13.5" customHeight="1">
      <c r="A271" s="432" t="s">
        <v>223</v>
      </c>
      <c r="B271" s="432"/>
      <c r="C271" s="10" t="s">
        <v>277</v>
      </c>
      <c r="D271" s="10" t="s">
        <v>29</v>
      </c>
      <c r="E271" s="10" t="s">
        <v>30</v>
      </c>
      <c r="F271" s="10" t="s">
        <v>224</v>
      </c>
      <c r="G271" s="10" t="s">
        <v>225</v>
      </c>
    </row>
    <row r="272" spans="1:7" ht="13.5" customHeight="1">
      <c r="A272" s="433"/>
      <c r="B272" s="433"/>
      <c r="C272" s="317"/>
      <c r="D272" s="277">
        <v>0</v>
      </c>
      <c r="E272" s="285">
        <v>0.05</v>
      </c>
      <c r="F272" s="277">
        <f>D272*E272</f>
        <v>0</v>
      </c>
      <c r="G272" s="277">
        <f>+D272-F272</f>
        <v>0</v>
      </c>
    </row>
    <row r="273" spans="1:7" ht="13.5" customHeight="1">
      <c r="A273" s="433"/>
      <c r="B273" s="433"/>
      <c r="C273" s="317"/>
      <c r="D273" s="277">
        <v>0</v>
      </c>
      <c r="E273" s="285">
        <v>0.1</v>
      </c>
      <c r="F273" s="277">
        <f>D273*E273</f>
        <v>0</v>
      </c>
      <c r="G273" s="277">
        <f>+D273-F273</f>
        <v>0</v>
      </c>
    </row>
    <row r="274" spans="1:7" ht="13.5" customHeight="1">
      <c r="A274" s="433"/>
      <c r="B274" s="433"/>
      <c r="C274" s="317"/>
      <c r="D274" s="277">
        <v>0</v>
      </c>
      <c r="E274" s="285">
        <v>0.15</v>
      </c>
      <c r="F274" s="277">
        <f>D274*E274</f>
        <v>0</v>
      </c>
      <c r="G274" s="277">
        <f>+D274-F274</f>
        <v>0</v>
      </c>
    </row>
    <row r="275" spans="1:7" ht="13.5" customHeight="1">
      <c r="A275" s="432" t="s">
        <v>120</v>
      </c>
      <c r="B275" s="432"/>
      <c r="C275" s="10"/>
      <c r="D275" s="278">
        <f>SUM(D272:D274)</f>
        <v>0</v>
      </c>
      <c r="E275" s="10"/>
      <c r="F275" s="278">
        <f>SUM(F272:F274)</f>
        <v>0</v>
      </c>
      <c r="G275" s="278">
        <f>SUM(G272:G274)</f>
        <v>0</v>
      </c>
    </row>
    <row r="276" spans="1:7" ht="7.5" customHeight="1">
      <c r="A276" s="20"/>
      <c r="B276" s="20"/>
      <c r="C276" s="20"/>
      <c r="D276" s="40"/>
      <c r="E276" s="20"/>
      <c r="F276" s="40"/>
      <c r="G276" s="40"/>
    </row>
    <row r="277" spans="1:8" ht="28.5" customHeight="1">
      <c r="A277" s="440" t="s">
        <v>415</v>
      </c>
      <c r="B277" s="440"/>
      <c r="C277" s="440"/>
      <c r="D277" s="440"/>
      <c r="E277" s="440"/>
      <c r="F277" s="440"/>
      <c r="G277" s="440"/>
      <c r="H277" s="411"/>
    </row>
    <row r="278" ht="5.25" customHeight="1"/>
    <row r="279" spans="1:7" ht="13.5" customHeight="1">
      <c r="A279" s="432" t="s">
        <v>223</v>
      </c>
      <c r="B279" s="432"/>
      <c r="C279" s="10" t="s">
        <v>277</v>
      </c>
      <c r="D279" s="10" t="s">
        <v>29</v>
      </c>
      <c r="E279" s="10" t="s">
        <v>30</v>
      </c>
      <c r="F279" s="10" t="s">
        <v>224</v>
      </c>
      <c r="G279" s="10" t="s">
        <v>225</v>
      </c>
    </row>
    <row r="280" spans="1:7" ht="13.5" customHeight="1">
      <c r="A280" s="439"/>
      <c r="B280" s="439"/>
      <c r="C280" s="318"/>
      <c r="D280" s="277">
        <v>0</v>
      </c>
      <c r="E280" s="18">
        <v>0.25</v>
      </c>
      <c r="F280" s="277">
        <f>D280*E280</f>
        <v>0</v>
      </c>
      <c r="G280" s="277">
        <f>+D280-F280</f>
        <v>0</v>
      </c>
    </row>
    <row r="281" spans="1:7" ht="13.5" customHeight="1">
      <c r="A281" s="433"/>
      <c r="B281" s="433"/>
      <c r="C281" s="319"/>
      <c r="D281" s="277">
        <v>0</v>
      </c>
      <c r="E281" s="18">
        <v>0.25</v>
      </c>
      <c r="F281" s="277">
        <f>D281*E281</f>
        <v>0</v>
      </c>
      <c r="G281" s="277">
        <f>+D281-F281</f>
        <v>0</v>
      </c>
    </row>
    <row r="282" spans="1:7" ht="13.5" customHeight="1">
      <c r="A282" s="433"/>
      <c r="B282" s="433"/>
      <c r="C282" s="319"/>
      <c r="D282" s="277">
        <v>0</v>
      </c>
      <c r="E282" s="18">
        <v>0.25</v>
      </c>
      <c r="F282" s="277">
        <f>D282*E282</f>
        <v>0</v>
      </c>
      <c r="G282" s="277">
        <f>+D282-F282</f>
        <v>0</v>
      </c>
    </row>
    <row r="283" spans="1:7" ht="13.5" customHeight="1">
      <c r="A283" s="432" t="s">
        <v>120</v>
      </c>
      <c r="B283" s="432"/>
      <c r="C283" s="10"/>
      <c r="D283" s="278">
        <f>SUM(D280:D282)</f>
        <v>0</v>
      </c>
      <c r="E283" s="10"/>
      <c r="F283" s="278">
        <f>SUM(F280:F282)</f>
        <v>0</v>
      </c>
      <c r="G283" s="278">
        <f>SUM(G280:G282)</f>
        <v>0</v>
      </c>
    </row>
    <row r="284" spans="1:7" ht="10.5" customHeight="1">
      <c r="A284" s="20"/>
      <c r="B284" s="20"/>
      <c r="C284" s="20"/>
      <c r="D284" s="40"/>
      <c r="E284" s="20"/>
      <c r="F284" s="40"/>
      <c r="G284" s="40"/>
    </row>
    <row r="285" spans="1:8" ht="28.5" customHeight="1">
      <c r="A285" s="440" t="s">
        <v>416</v>
      </c>
      <c r="B285" s="440"/>
      <c r="C285" s="440"/>
      <c r="D285" s="440"/>
      <c r="E285" s="440"/>
      <c r="F285" s="440"/>
      <c r="G285" s="440"/>
      <c r="H285" s="411"/>
    </row>
    <row r="286" ht="5.25" customHeight="1"/>
    <row r="287" spans="1:7" ht="13.5" customHeight="1">
      <c r="A287" s="432" t="s">
        <v>223</v>
      </c>
      <c r="B287" s="432"/>
      <c r="C287" s="10" t="s">
        <v>277</v>
      </c>
      <c r="D287" s="10" t="s">
        <v>29</v>
      </c>
      <c r="E287" s="10" t="s">
        <v>30</v>
      </c>
      <c r="F287" s="10" t="s">
        <v>224</v>
      </c>
      <c r="G287" s="10" t="s">
        <v>225</v>
      </c>
    </row>
    <row r="288" spans="1:7" ht="13.5" customHeight="1">
      <c r="A288" s="439"/>
      <c r="B288" s="439"/>
      <c r="C288" s="318"/>
      <c r="D288" s="277">
        <v>0</v>
      </c>
      <c r="E288" s="18">
        <v>0.15</v>
      </c>
      <c r="F288" s="277">
        <f>D288*E288</f>
        <v>0</v>
      </c>
      <c r="G288" s="277">
        <f>+D288-F288</f>
        <v>0</v>
      </c>
    </row>
    <row r="289" spans="1:7" ht="13.5" customHeight="1">
      <c r="A289" s="433"/>
      <c r="B289" s="433"/>
      <c r="C289" s="319"/>
      <c r="D289" s="277">
        <v>0</v>
      </c>
      <c r="E289" s="18">
        <v>0.15</v>
      </c>
      <c r="F289" s="277">
        <f>D289*E289</f>
        <v>0</v>
      </c>
      <c r="G289" s="277">
        <f>+D289-F289</f>
        <v>0</v>
      </c>
    </row>
    <row r="290" spans="1:7" ht="13.5" customHeight="1">
      <c r="A290" s="433"/>
      <c r="B290" s="433"/>
      <c r="C290" s="319"/>
      <c r="D290" s="277">
        <v>0</v>
      </c>
      <c r="E290" s="18">
        <v>0.15</v>
      </c>
      <c r="F290" s="277">
        <f>D290*E290</f>
        <v>0</v>
      </c>
      <c r="G290" s="277">
        <f>+D290-F290</f>
        <v>0</v>
      </c>
    </row>
    <row r="291" spans="1:7" ht="13.5" customHeight="1">
      <c r="A291" s="432" t="s">
        <v>120</v>
      </c>
      <c r="B291" s="432"/>
      <c r="C291" s="10"/>
      <c r="D291" s="278">
        <f>SUM(D288:D290)</f>
        <v>0</v>
      </c>
      <c r="E291" s="10"/>
      <c r="F291" s="278">
        <f>SUM(F288:F290)</f>
        <v>0</v>
      </c>
      <c r="G291" s="278">
        <f>SUM(G288:G290)</f>
        <v>0</v>
      </c>
    </row>
    <row r="292" spans="1:7" ht="6" customHeight="1">
      <c r="A292" s="20"/>
      <c r="B292" s="20"/>
      <c r="C292" s="20"/>
      <c r="D292" s="40"/>
      <c r="E292" s="20"/>
      <c r="F292" s="40"/>
      <c r="G292" s="40"/>
    </row>
    <row r="293" ht="13.5" customHeight="1">
      <c r="A293" s="7" t="s">
        <v>417</v>
      </c>
    </row>
    <row r="294" ht="6" customHeight="1"/>
    <row r="295" spans="1:7" ht="13.5" customHeight="1">
      <c r="A295" s="432" t="s">
        <v>223</v>
      </c>
      <c r="B295" s="432"/>
      <c r="C295" s="10" t="s">
        <v>277</v>
      </c>
      <c r="D295" s="10" t="s">
        <v>29</v>
      </c>
      <c r="E295" s="10" t="s">
        <v>30</v>
      </c>
      <c r="F295" s="10" t="s">
        <v>224</v>
      </c>
      <c r="G295" s="10" t="s">
        <v>225</v>
      </c>
    </row>
    <row r="296" spans="1:7" ht="13.5" customHeight="1">
      <c r="A296" s="433"/>
      <c r="B296" s="433"/>
      <c r="C296" s="317"/>
      <c r="D296" s="277">
        <v>0</v>
      </c>
      <c r="E296" s="18">
        <v>0.01</v>
      </c>
      <c r="F296" s="277">
        <f>D296*E296</f>
        <v>0</v>
      </c>
      <c r="G296" s="277">
        <f>+D296-F296</f>
        <v>0</v>
      </c>
    </row>
    <row r="297" spans="1:7" ht="13.5" customHeight="1">
      <c r="A297" s="433"/>
      <c r="B297" s="433"/>
      <c r="C297" s="317"/>
      <c r="D297" s="277">
        <v>0</v>
      </c>
      <c r="E297" s="18">
        <v>0.01</v>
      </c>
      <c r="F297" s="277">
        <f>D297*E297</f>
        <v>0</v>
      </c>
      <c r="G297" s="277">
        <f>+D297-F297</f>
        <v>0</v>
      </c>
    </row>
    <row r="298" spans="1:7" ht="13.5" customHeight="1">
      <c r="A298" s="433"/>
      <c r="B298" s="433"/>
      <c r="C298" s="317"/>
      <c r="D298" s="277">
        <v>0</v>
      </c>
      <c r="E298" s="18">
        <v>0.01</v>
      </c>
      <c r="F298" s="277">
        <f>D298*E298</f>
        <v>0</v>
      </c>
      <c r="G298" s="277">
        <f>+D298-F298</f>
        <v>0</v>
      </c>
    </row>
    <row r="299" spans="1:7" ht="13.5" customHeight="1">
      <c r="A299" s="432" t="s">
        <v>120</v>
      </c>
      <c r="B299" s="432"/>
      <c r="C299" s="10"/>
      <c r="D299" s="278">
        <f>SUM(D296:D298)</f>
        <v>0</v>
      </c>
      <c r="E299" s="10"/>
      <c r="F299" s="278">
        <f>SUM(F296:F298)</f>
        <v>0</v>
      </c>
      <c r="G299" s="278">
        <f>SUM(G296:G298)</f>
        <v>0</v>
      </c>
    </row>
    <row r="300" spans="1:7" ht="6.75" customHeight="1">
      <c r="A300" s="20"/>
      <c r="B300" s="20"/>
      <c r="C300" s="20"/>
      <c r="D300" s="40"/>
      <c r="E300" s="20"/>
      <c r="F300" s="40"/>
      <c r="G300" s="40"/>
    </row>
    <row r="301" ht="13.5" customHeight="1">
      <c r="A301" s="7" t="s">
        <v>418</v>
      </c>
    </row>
    <row r="302" ht="6" customHeight="1"/>
    <row r="303" spans="1:7" ht="13.5" customHeight="1">
      <c r="A303" s="432" t="s">
        <v>223</v>
      </c>
      <c r="B303" s="432"/>
      <c r="C303" s="10" t="s">
        <v>277</v>
      </c>
      <c r="D303" s="10" t="s">
        <v>29</v>
      </c>
      <c r="E303" s="10" t="s">
        <v>30</v>
      </c>
      <c r="F303" s="10" t="s">
        <v>224</v>
      </c>
      <c r="G303" s="10" t="s">
        <v>225</v>
      </c>
    </row>
    <row r="304" spans="1:7" ht="13.5" customHeight="1">
      <c r="A304" s="433"/>
      <c r="B304" s="433"/>
      <c r="C304" s="317"/>
      <c r="D304" s="277">
        <v>0</v>
      </c>
      <c r="E304" s="18">
        <v>0.1</v>
      </c>
      <c r="F304" s="277">
        <f>D304*E304</f>
        <v>0</v>
      </c>
      <c r="G304" s="277">
        <f>+D304-F304</f>
        <v>0</v>
      </c>
    </row>
    <row r="305" spans="1:7" ht="13.5" customHeight="1">
      <c r="A305" s="433"/>
      <c r="B305" s="433"/>
      <c r="C305" s="317"/>
      <c r="D305" s="277">
        <v>0</v>
      </c>
      <c r="E305" s="18">
        <v>0.1</v>
      </c>
      <c r="F305" s="277">
        <f>D305*E305</f>
        <v>0</v>
      </c>
      <c r="G305" s="277">
        <f>+D305-F305</f>
        <v>0</v>
      </c>
    </row>
    <row r="306" spans="1:7" ht="13.5" customHeight="1">
      <c r="A306" s="433"/>
      <c r="B306" s="433"/>
      <c r="C306" s="317"/>
      <c r="D306" s="277">
        <v>0</v>
      </c>
      <c r="E306" s="18">
        <v>0.1</v>
      </c>
      <c r="F306" s="277">
        <f>D306*E306</f>
        <v>0</v>
      </c>
      <c r="G306" s="277">
        <f>+D306-F306</f>
        <v>0</v>
      </c>
    </row>
    <row r="307" spans="1:7" ht="13.5" customHeight="1">
      <c r="A307" s="432" t="s">
        <v>120</v>
      </c>
      <c r="B307" s="432"/>
      <c r="C307" s="10"/>
      <c r="D307" s="278">
        <f>SUM(D304:D306)</f>
        <v>0</v>
      </c>
      <c r="E307" s="10"/>
      <c r="F307" s="278">
        <f>SUM(F304:F306)</f>
        <v>0</v>
      </c>
      <c r="G307" s="278">
        <f>SUM(G304:G306)</f>
        <v>0</v>
      </c>
    </row>
    <row r="308" spans="1:7" ht="7.5" customHeight="1">
      <c r="A308" s="20"/>
      <c r="B308" s="20"/>
      <c r="C308" s="20"/>
      <c r="D308" s="40"/>
      <c r="E308" s="20"/>
      <c r="F308" s="40"/>
      <c r="G308" s="40"/>
    </row>
    <row r="309" ht="13.5" customHeight="1">
      <c r="A309" s="7" t="s">
        <v>419</v>
      </c>
    </row>
    <row r="310" ht="6" customHeight="1"/>
    <row r="311" spans="1:7" ht="13.5" customHeight="1">
      <c r="A311" s="432" t="s">
        <v>223</v>
      </c>
      <c r="B311" s="432"/>
      <c r="C311" s="10" t="s">
        <v>277</v>
      </c>
      <c r="D311" s="10" t="s">
        <v>29</v>
      </c>
      <c r="E311" s="10" t="s">
        <v>30</v>
      </c>
      <c r="F311" s="10" t="s">
        <v>224</v>
      </c>
      <c r="G311" s="10" t="s">
        <v>225</v>
      </c>
    </row>
    <row r="312" spans="1:7" ht="13.5" customHeight="1">
      <c r="A312" s="433"/>
      <c r="B312" s="433"/>
      <c r="C312" s="317"/>
      <c r="D312" s="277">
        <v>0</v>
      </c>
      <c r="E312" s="18">
        <v>0.15</v>
      </c>
      <c r="F312" s="277">
        <f>D312*E312</f>
        <v>0</v>
      </c>
      <c r="G312" s="277">
        <f>+D312-F312</f>
        <v>0</v>
      </c>
    </row>
    <row r="313" spans="1:7" ht="13.5" customHeight="1">
      <c r="A313" s="433"/>
      <c r="B313" s="433"/>
      <c r="C313" s="317"/>
      <c r="D313" s="277">
        <v>0</v>
      </c>
      <c r="E313" s="18">
        <v>0.15</v>
      </c>
      <c r="F313" s="277">
        <f>D313*E313</f>
        <v>0</v>
      </c>
      <c r="G313" s="277">
        <f>+D313-F313</f>
        <v>0</v>
      </c>
    </row>
    <row r="314" spans="1:7" ht="13.5" customHeight="1">
      <c r="A314" s="433"/>
      <c r="B314" s="433"/>
      <c r="C314" s="317"/>
      <c r="D314" s="277">
        <v>0</v>
      </c>
      <c r="E314" s="18">
        <v>0.15</v>
      </c>
      <c r="F314" s="277">
        <f>D314*E314</f>
        <v>0</v>
      </c>
      <c r="G314" s="277">
        <f>+D314-F314</f>
        <v>0</v>
      </c>
    </row>
    <row r="315" spans="1:7" ht="13.5" customHeight="1">
      <c r="A315" s="432" t="s">
        <v>120</v>
      </c>
      <c r="B315" s="432"/>
      <c r="C315" s="10"/>
      <c r="D315" s="278">
        <f>SUM(D312:D314)</f>
        <v>0</v>
      </c>
      <c r="E315" s="10"/>
      <c r="F315" s="278">
        <f>SUM(F312:F314)</f>
        <v>0</v>
      </c>
      <c r="G315" s="278">
        <f>SUM(G312:G314)</f>
        <v>0</v>
      </c>
    </row>
    <row r="316" spans="1:7" ht="6.75" customHeight="1">
      <c r="A316" s="20"/>
      <c r="B316" s="20"/>
      <c r="C316" s="20"/>
      <c r="D316" s="40"/>
      <c r="E316" s="20"/>
      <c r="F316" s="40"/>
      <c r="G316" s="40"/>
    </row>
    <row r="317" spans="1:7" ht="15" customHeight="1">
      <c r="A317" s="7" t="s">
        <v>420</v>
      </c>
      <c r="G317" s="20"/>
    </row>
    <row r="318" ht="7.5" customHeight="1">
      <c r="G318" s="20"/>
    </row>
    <row r="319" spans="1:9" ht="12" customHeight="1">
      <c r="A319" s="432" t="s">
        <v>223</v>
      </c>
      <c r="B319" s="432"/>
      <c r="C319" s="10" t="s">
        <v>277</v>
      </c>
      <c r="D319" s="10" t="s">
        <v>29</v>
      </c>
      <c r="E319" s="10" t="s">
        <v>30</v>
      </c>
      <c r="F319" s="10" t="s">
        <v>224</v>
      </c>
      <c r="G319" s="10" t="s">
        <v>225</v>
      </c>
      <c r="H319" s="20"/>
      <c r="I319" s="2"/>
    </row>
    <row r="320" spans="1:9" ht="12.75" customHeight="1">
      <c r="A320" s="433"/>
      <c r="B320" s="433"/>
      <c r="C320" s="317"/>
      <c r="D320" s="277">
        <v>0</v>
      </c>
      <c r="E320" s="18">
        <v>0.15</v>
      </c>
      <c r="F320" s="277">
        <f>D320*E320</f>
        <v>0</v>
      </c>
      <c r="G320" s="277">
        <f>+D320-F320</f>
        <v>0</v>
      </c>
      <c r="H320" s="20"/>
      <c r="I320" s="2"/>
    </row>
    <row r="321" spans="1:9" ht="12.75" customHeight="1">
      <c r="A321" s="433"/>
      <c r="B321" s="433"/>
      <c r="C321" s="317"/>
      <c r="D321" s="277">
        <v>0</v>
      </c>
      <c r="E321" s="18">
        <v>0.15</v>
      </c>
      <c r="F321" s="277">
        <f>D321*E321</f>
        <v>0</v>
      </c>
      <c r="G321" s="277">
        <f>+D321-F321</f>
        <v>0</v>
      </c>
      <c r="H321" s="20"/>
      <c r="I321" s="2"/>
    </row>
    <row r="322" spans="1:9" ht="15" customHeight="1">
      <c r="A322" s="432" t="s">
        <v>120</v>
      </c>
      <c r="B322" s="432"/>
      <c r="C322" s="10"/>
      <c r="D322" s="278">
        <f>SUM(D320:D321)</f>
        <v>0</v>
      </c>
      <c r="E322" s="10"/>
      <c r="F322" s="278">
        <f>SUM(F320:F321)</f>
        <v>0</v>
      </c>
      <c r="G322" s="278">
        <f>SUM(G320:G321)</f>
        <v>0</v>
      </c>
      <c r="H322" s="20"/>
      <c r="I322" s="2"/>
    </row>
    <row r="323" spans="1:7" ht="5.25" customHeight="1">
      <c r="A323" s="20"/>
      <c r="B323" s="20"/>
      <c r="C323" s="20"/>
      <c r="D323" s="20"/>
      <c r="E323" s="20"/>
      <c r="F323" s="20"/>
      <c r="G323" s="20"/>
    </row>
    <row r="324" spans="1:7" ht="15" customHeight="1">
      <c r="A324" s="7" t="s">
        <v>421</v>
      </c>
      <c r="G324" s="20"/>
    </row>
    <row r="325" ht="7.5" customHeight="1">
      <c r="G325" s="20"/>
    </row>
    <row r="326" spans="1:9" ht="12" customHeight="1">
      <c r="A326" s="432" t="s">
        <v>223</v>
      </c>
      <c r="B326" s="432"/>
      <c r="C326" s="10" t="s">
        <v>277</v>
      </c>
      <c r="D326" s="10" t="s">
        <v>29</v>
      </c>
      <c r="E326" s="10" t="s">
        <v>30</v>
      </c>
      <c r="F326" s="10" t="s">
        <v>224</v>
      </c>
      <c r="G326" s="10" t="s">
        <v>225</v>
      </c>
      <c r="H326" s="20"/>
      <c r="I326" s="2"/>
    </row>
    <row r="327" spans="1:9" ht="12.75" customHeight="1">
      <c r="A327" s="433"/>
      <c r="B327" s="433"/>
      <c r="C327" s="317"/>
      <c r="D327" s="277">
        <v>0</v>
      </c>
      <c r="E327" s="18">
        <v>0.15</v>
      </c>
      <c r="F327" s="277">
        <f>D327*E327</f>
        <v>0</v>
      </c>
      <c r="G327" s="277">
        <f>+D327-F327</f>
        <v>0</v>
      </c>
      <c r="H327" s="20"/>
      <c r="I327" s="2"/>
    </row>
    <row r="328" spans="1:9" ht="12.75" customHeight="1">
      <c r="A328" s="433"/>
      <c r="B328" s="433"/>
      <c r="C328" s="317"/>
      <c r="D328" s="277">
        <v>0</v>
      </c>
      <c r="E328" s="18">
        <v>0.15</v>
      </c>
      <c r="F328" s="277">
        <f>D328*E328</f>
        <v>0</v>
      </c>
      <c r="G328" s="277">
        <f>+D328-F328</f>
        <v>0</v>
      </c>
      <c r="H328" s="20"/>
      <c r="I328" s="2"/>
    </row>
    <row r="329" spans="1:9" ht="15" customHeight="1">
      <c r="A329" s="432" t="s">
        <v>120</v>
      </c>
      <c r="B329" s="432"/>
      <c r="C329" s="10"/>
      <c r="D329" s="278">
        <f>SUM(D327:D328)</f>
        <v>0</v>
      </c>
      <c r="E329" s="10"/>
      <c r="F329" s="278">
        <f>SUM(F327:F328)</f>
        <v>0</v>
      </c>
      <c r="G329" s="278">
        <f>SUM(G327:G328)</f>
        <v>0</v>
      </c>
      <c r="H329" s="20"/>
      <c r="I329" s="2"/>
    </row>
    <row r="330" spans="1:7" ht="8.25" customHeight="1">
      <c r="A330" s="1"/>
      <c r="B330" s="1"/>
      <c r="C330" s="1"/>
      <c r="D330" s="1"/>
      <c r="E330" s="1"/>
      <c r="F330" s="1"/>
      <c r="G330" s="1"/>
    </row>
    <row r="331" spans="1:7" ht="15" customHeight="1">
      <c r="A331" s="7" t="s">
        <v>426</v>
      </c>
      <c r="G331" s="20"/>
    </row>
    <row r="332" ht="7.5" customHeight="1">
      <c r="G332" s="20"/>
    </row>
    <row r="333" spans="1:9" ht="12" customHeight="1">
      <c r="A333" s="432" t="s">
        <v>223</v>
      </c>
      <c r="B333" s="432"/>
      <c r="C333" s="10" t="s">
        <v>277</v>
      </c>
      <c r="D333" s="10" t="s">
        <v>29</v>
      </c>
      <c r="E333" s="10" t="s">
        <v>30</v>
      </c>
      <c r="F333" s="10" t="s">
        <v>224</v>
      </c>
      <c r="G333" s="10" t="s">
        <v>225</v>
      </c>
      <c r="H333" s="20"/>
      <c r="I333" s="2"/>
    </row>
    <row r="334" spans="1:9" ht="12.75" customHeight="1">
      <c r="A334" s="433"/>
      <c r="B334" s="433"/>
      <c r="C334" s="317"/>
      <c r="D334" s="277">
        <v>0</v>
      </c>
      <c r="E334" s="18">
        <v>0.25</v>
      </c>
      <c r="F334" s="277">
        <f>D334*E334</f>
        <v>0</v>
      </c>
      <c r="G334" s="277">
        <f>+D334-F334</f>
        <v>0</v>
      </c>
      <c r="H334" s="20"/>
      <c r="I334" s="2"/>
    </row>
    <row r="335" spans="1:9" ht="12.75" customHeight="1">
      <c r="A335" s="433"/>
      <c r="B335" s="433"/>
      <c r="C335" s="317"/>
      <c r="D335" s="277">
        <v>0</v>
      </c>
      <c r="E335" s="18">
        <v>0.25</v>
      </c>
      <c r="F335" s="277">
        <f>D335*E335</f>
        <v>0</v>
      </c>
      <c r="G335" s="277">
        <f>+D335-F335</f>
        <v>0</v>
      </c>
      <c r="H335" s="20"/>
      <c r="I335" s="2"/>
    </row>
    <row r="336" spans="1:9" ht="15" customHeight="1">
      <c r="A336" s="432" t="s">
        <v>120</v>
      </c>
      <c r="B336" s="432"/>
      <c r="C336" s="10"/>
      <c r="D336" s="278">
        <f>SUM(D334:D335)</f>
        <v>0</v>
      </c>
      <c r="E336" s="10"/>
      <c r="F336" s="278">
        <f>SUM(F334:F335)</f>
        <v>0</v>
      </c>
      <c r="G336" s="278">
        <f>SUM(G334:G335)</f>
        <v>0</v>
      </c>
      <c r="H336" s="20"/>
      <c r="I336" s="2"/>
    </row>
    <row r="337" spans="1:9" ht="7.5" customHeight="1">
      <c r="A337" s="20"/>
      <c r="B337" s="20"/>
      <c r="C337" s="20"/>
      <c r="D337" s="347"/>
      <c r="E337" s="20"/>
      <c r="F337" s="347"/>
      <c r="G337" s="347"/>
      <c r="H337" s="20"/>
      <c r="I337" s="2"/>
    </row>
    <row r="338" spans="1:7" ht="15" customHeight="1">
      <c r="A338" s="7" t="s">
        <v>422</v>
      </c>
      <c r="G338" s="20"/>
    </row>
    <row r="339" ht="7.5" customHeight="1">
      <c r="G339" s="20"/>
    </row>
    <row r="340" spans="1:9" ht="12" customHeight="1">
      <c r="A340" s="432" t="s">
        <v>223</v>
      </c>
      <c r="B340" s="432"/>
      <c r="C340" s="10" t="s">
        <v>277</v>
      </c>
      <c r="D340" s="10" t="s">
        <v>29</v>
      </c>
      <c r="E340" s="10" t="s">
        <v>30</v>
      </c>
      <c r="F340" s="10" t="s">
        <v>224</v>
      </c>
      <c r="G340" s="10" t="s">
        <v>225</v>
      </c>
      <c r="H340" s="20"/>
      <c r="I340" s="2"/>
    </row>
    <row r="341" spans="1:9" ht="12.75" customHeight="1">
      <c r="A341" s="433"/>
      <c r="B341" s="433"/>
      <c r="C341" s="317"/>
      <c r="D341" s="277">
        <v>0</v>
      </c>
      <c r="E341" s="21">
        <v>0.015</v>
      </c>
      <c r="F341" s="277">
        <f>D341*E341</f>
        <v>0</v>
      </c>
      <c r="G341" s="277">
        <f>+D341-F341</f>
        <v>0</v>
      </c>
      <c r="H341" s="20"/>
      <c r="I341" s="2"/>
    </row>
    <row r="342" spans="1:9" ht="12.75" customHeight="1">
      <c r="A342" s="433"/>
      <c r="B342" s="433"/>
      <c r="C342" s="317"/>
      <c r="D342" s="277">
        <v>0</v>
      </c>
      <c r="E342" s="21">
        <v>0.015</v>
      </c>
      <c r="F342" s="277">
        <f>D342*E342</f>
        <v>0</v>
      </c>
      <c r="G342" s="277">
        <f>+D342-F342</f>
        <v>0</v>
      </c>
      <c r="H342" s="20"/>
      <c r="I342" s="2"/>
    </row>
    <row r="343" spans="1:9" ht="15" customHeight="1">
      <c r="A343" s="432" t="s">
        <v>120</v>
      </c>
      <c r="B343" s="432"/>
      <c r="C343" s="10"/>
      <c r="D343" s="278">
        <f>SUM(D341:D342)</f>
        <v>0</v>
      </c>
      <c r="E343" s="10"/>
      <c r="F343" s="278">
        <f>SUM(F341:F342)</f>
        <v>0</v>
      </c>
      <c r="G343" s="278">
        <f>SUM(G341:G342)</f>
        <v>0</v>
      </c>
      <c r="H343" s="20"/>
      <c r="I343" s="2"/>
    </row>
    <row r="344" ht="8.25" customHeight="1"/>
    <row r="345" spans="1:7" ht="15" customHeight="1">
      <c r="A345" s="7" t="s">
        <v>423</v>
      </c>
      <c r="G345" s="20"/>
    </row>
    <row r="346" ht="7.5" customHeight="1">
      <c r="G346" s="20"/>
    </row>
    <row r="347" spans="1:9" ht="12" customHeight="1">
      <c r="A347" s="432" t="s">
        <v>223</v>
      </c>
      <c r="B347" s="432"/>
      <c r="C347" s="10" t="s">
        <v>277</v>
      </c>
      <c r="D347" s="10" t="s">
        <v>29</v>
      </c>
      <c r="E347" s="10" t="s">
        <v>30</v>
      </c>
      <c r="F347" s="10" t="s">
        <v>224</v>
      </c>
      <c r="G347" s="10" t="s">
        <v>225</v>
      </c>
      <c r="H347" s="20"/>
      <c r="I347" s="2"/>
    </row>
    <row r="348" spans="1:9" ht="12.75" customHeight="1">
      <c r="A348" s="433"/>
      <c r="B348" s="433"/>
      <c r="C348" s="317"/>
      <c r="D348" s="277">
        <v>0</v>
      </c>
      <c r="E348" s="18">
        <v>0.01</v>
      </c>
      <c r="F348" s="277">
        <f>D348*E348</f>
        <v>0</v>
      </c>
      <c r="G348" s="277">
        <f>+D348-F348</f>
        <v>0</v>
      </c>
      <c r="H348" s="20"/>
      <c r="I348" s="2"/>
    </row>
    <row r="349" spans="1:9" ht="12.75" customHeight="1">
      <c r="A349" s="433"/>
      <c r="B349" s="433"/>
      <c r="C349" s="317"/>
      <c r="D349" s="277">
        <v>0</v>
      </c>
      <c r="E349" s="18">
        <v>0.01</v>
      </c>
      <c r="F349" s="277">
        <f>D349*E349</f>
        <v>0</v>
      </c>
      <c r="G349" s="277">
        <f>+D349-F349</f>
        <v>0</v>
      </c>
      <c r="H349" s="20"/>
      <c r="I349" s="2"/>
    </row>
    <row r="350" spans="1:9" ht="15" customHeight="1">
      <c r="A350" s="432" t="s">
        <v>120</v>
      </c>
      <c r="B350" s="432"/>
      <c r="C350" s="10"/>
      <c r="D350" s="278">
        <f>SUM(D348:D349)</f>
        <v>0</v>
      </c>
      <c r="E350" s="10"/>
      <c r="F350" s="278">
        <f>SUM(F348:F349)</f>
        <v>0</v>
      </c>
      <c r="G350" s="278">
        <f>SUM(G348:G349)</f>
        <v>0</v>
      </c>
      <c r="H350" s="20"/>
      <c r="I350" s="2"/>
    </row>
    <row r="352" spans="1:7" ht="15" customHeight="1">
      <c r="A352" s="7" t="s">
        <v>424</v>
      </c>
      <c r="G352" s="20"/>
    </row>
    <row r="353" ht="7.5" customHeight="1">
      <c r="G353" s="20"/>
    </row>
    <row r="354" spans="1:9" ht="12" customHeight="1">
      <c r="A354" s="432" t="s">
        <v>223</v>
      </c>
      <c r="B354" s="432"/>
      <c r="C354" s="10" t="s">
        <v>277</v>
      </c>
      <c r="D354" s="10"/>
      <c r="E354" s="10"/>
      <c r="F354" s="10" t="s">
        <v>224</v>
      </c>
      <c r="G354" s="10" t="s">
        <v>225</v>
      </c>
      <c r="H354" s="20"/>
      <c r="I354" s="2"/>
    </row>
    <row r="355" spans="1:9" ht="12.75" customHeight="1">
      <c r="A355" s="433"/>
      <c r="B355" s="433"/>
      <c r="C355" s="317"/>
      <c r="D355" s="277"/>
      <c r="E355" s="18"/>
      <c r="F355" s="277">
        <v>0</v>
      </c>
      <c r="G355" s="277">
        <v>0</v>
      </c>
      <c r="H355" s="20"/>
      <c r="I355" s="2"/>
    </row>
    <row r="356" spans="1:9" ht="12.75" customHeight="1">
      <c r="A356" s="433"/>
      <c r="B356" s="433"/>
      <c r="C356" s="317"/>
      <c r="D356" s="277"/>
      <c r="E356" s="18"/>
      <c r="F356" s="277">
        <v>0</v>
      </c>
      <c r="G356" s="277">
        <v>0</v>
      </c>
      <c r="H356" s="20"/>
      <c r="I356" s="2"/>
    </row>
    <row r="357" spans="1:9" ht="15" customHeight="1">
      <c r="A357" s="432" t="s">
        <v>120</v>
      </c>
      <c r="B357" s="432"/>
      <c r="C357" s="10"/>
      <c r="D357" s="278"/>
      <c r="E357" s="10"/>
      <c r="F357" s="278">
        <f>SUM(F355:F356)</f>
        <v>0</v>
      </c>
      <c r="G357" s="278">
        <f>SUM(G355:G356)</f>
        <v>0</v>
      </c>
      <c r="H357" s="20"/>
      <c r="I357" s="2"/>
    </row>
    <row r="358" ht="9.75" customHeight="1"/>
    <row r="359" spans="1:7" ht="15" customHeight="1">
      <c r="A359" s="7" t="s">
        <v>425</v>
      </c>
      <c r="G359" s="20"/>
    </row>
    <row r="360" ht="7.5" customHeight="1">
      <c r="G360" s="20"/>
    </row>
    <row r="361" spans="1:9" ht="12" customHeight="1">
      <c r="A361" s="432" t="s">
        <v>223</v>
      </c>
      <c r="B361" s="432"/>
      <c r="C361" s="10" t="s">
        <v>277</v>
      </c>
      <c r="D361" s="10" t="s">
        <v>29</v>
      </c>
      <c r="E361" s="10" t="s">
        <v>30</v>
      </c>
      <c r="F361" s="10" t="s">
        <v>224</v>
      </c>
      <c r="G361" s="10" t="s">
        <v>225</v>
      </c>
      <c r="H361" s="20"/>
      <c r="I361" s="2"/>
    </row>
    <row r="362" spans="1:9" ht="12.75" customHeight="1">
      <c r="A362" s="433"/>
      <c r="B362" s="433"/>
      <c r="C362" s="317"/>
      <c r="D362" s="277">
        <v>0</v>
      </c>
      <c r="E362" s="18">
        <v>0.25</v>
      </c>
      <c r="F362" s="277">
        <f>D362*E362</f>
        <v>0</v>
      </c>
      <c r="G362" s="277">
        <f>+D362-F362</f>
        <v>0</v>
      </c>
      <c r="H362" s="20"/>
      <c r="I362" s="2"/>
    </row>
    <row r="363" spans="1:9" ht="12.75" customHeight="1">
      <c r="A363" s="433"/>
      <c r="B363" s="433"/>
      <c r="C363" s="317"/>
      <c r="D363" s="277">
        <v>0</v>
      </c>
      <c r="E363" s="18">
        <v>0.25</v>
      </c>
      <c r="F363" s="277">
        <f>D363*E363</f>
        <v>0</v>
      </c>
      <c r="G363" s="277">
        <f>+D363-F363</f>
        <v>0</v>
      </c>
      <c r="H363" s="20"/>
      <c r="I363" s="2"/>
    </row>
    <row r="364" spans="1:9" ht="15" customHeight="1">
      <c r="A364" s="432" t="s">
        <v>120</v>
      </c>
      <c r="B364" s="432"/>
      <c r="C364" s="10"/>
      <c r="D364" s="278">
        <f>SUM(D362:D363)</f>
        <v>0</v>
      </c>
      <c r="E364" s="10"/>
      <c r="F364" s="278">
        <f>SUM(F362:F363)</f>
        <v>0</v>
      </c>
      <c r="G364" s="278">
        <f>SUM(G362:G363)</f>
        <v>0</v>
      </c>
      <c r="H364" s="20"/>
      <c r="I364" s="2"/>
    </row>
    <row r="365" ht="9" customHeight="1"/>
    <row r="366" spans="1:7" ht="28.5" customHeight="1">
      <c r="A366" s="440" t="s">
        <v>427</v>
      </c>
      <c r="B366" s="440"/>
      <c r="C366" s="440"/>
      <c r="D366" s="440"/>
      <c r="E366" s="440"/>
      <c r="F366" s="440"/>
      <c r="G366" s="440"/>
    </row>
    <row r="367" ht="7.5" customHeight="1">
      <c r="G367" s="20"/>
    </row>
    <row r="368" spans="1:9" ht="12" customHeight="1">
      <c r="A368" s="432" t="s">
        <v>223</v>
      </c>
      <c r="B368" s="432"/>
      <c r="C368" s="10" t="s">
        <v>277</v>
      </c>
      <c r="D368" s="10" t="s">
        <v>29</v>
      </c>
      <c r="E368" s="10" t="s">
        <v>30</v>
      </c>
      <c r="F368" s="10" t="s">
        <v>224</v>
      </c>
      <c r="G368" s="10" t="s">
        <v>225</v>
      </c>
      <c r="H368" s="20"/>
      <c r="I368" s="2"/>
    </row>
    <row r="369" spans="1:9" ht="12.75" customHeight="1">
      <c r="A369" s="433"/>
      <c r="B369" s="433"/>
      <c r="C369" s="317"/>
      <c r="D369" s="277">
        <v>0</v>
      </c>
      <c r="E369" s="18">
        <v>0.03</v>
      </c>
      <c r="F369" s="277">
        <f>D369*E369</f>
        <v>0</v>
      </c>
      <c r="G369" s="277">
        <f>+D369-F369</f>
        <v>0</v>
      </c>
      <c r="H369" s="20"/>
      <c r="I369" s="2"/>
    </row>
    <row r="370" spans="1:9" ht="12.75" customHeight="1">
      <c r="A370" s="433"/>
      <c r="B370" s="433"/>
      <c r="C370" s="317"/>
      <c r="D370" s="277">
        <v>0</v>
      </c>
      <c r="E370" s="18">
        <v>0.03</v>
      </c>
      <c r="F370" s="277">
        <f>D370*E370</f>
        <v>0</v>
      </c>
      <c r="G370" s="277">
        <f>+D370-F370</f>
        <v>0</v>
      </c>
      <c r="H370" s="20"/>
      <c r="I370" s="2"/>
    </row>
    <row r="371" spans="1:9" ht="15" customHeight="1">
      <c r="A371" s="432" t="s">
        <v>120</v>
      </c>
      <c r="B371" s="432"/>
      <c r="C371" s="10"/>
      <c r="D371" s="278">
        <f>SUM(D369:D370)</f>
        <v>0</v>
      </c>
      <c r="E371" s="10"/>
      <c r="F371" s="278">
        <f>SUM(F369:F370)</f>
        <v>0</v>
      </c>
      <c r="G371" s="278">
        <f>SUM(G369:G370)</f>
        <v>0</v>
      </c>
      <c r="H371" s="20"/>
      <c r="I371" s="2"/>
    </row>
  </sheetData>
  <sheetProtection/>
  <mergeCells count="225">
    <mergeCell ref="A368:B368"/>
    <mergeCell ref="A369:B369"/>
    <mergeCell ref="A370:B370"/>
    <mergeCell ref="A371:B371"/>
    <mergeCell ref="A366:G366"/>
    <mergeCell ref="A357:B357"/>
    <mergeCell ref="A361:B361"/>
    <mergeCell ref="A362:B362"/>
    <mergeCell ref="A363:B363"/>
    <mergeCell ref="A364:B364"/>
    <mergeCell ref="A333:B333"/>
    <mergeCell ref="A334:B334"/>
    <mergeCell ref="A335:B335"/>
    <mergeCell ref="A336:B336"/>
    <mergeCell ref="A348:B348"/>
    <mergeCell ref="A349:B349"/>
    <mergeCell ref="A350:B350"/>
    <mergeCell ref="A354:B354"/>
    <mergeCell ref="A355:B355"/>
    <mergeCell ref="A356:B356"/>
    <mergeCell ref="A329:B329"/>
    <mergeCell ref="A340:B340"/>
    <mergeCell ref="A341:B341"/>
    <mergeCell ref="A342:B342"/>
    <mergeCell ref="A343:B343"/>
    <mergeCell ref="A347:B347"/>
    <mergeCell ref="A313:B313"/>
    <mergeCell ref="A314:B314"/>
    <mergeCell ref="A315:B315"/>
    <mergeCell ref="A326:B326"/>
    <mergeCell ref="A327:B327"/>
    <mergeCell ref="A328:B328"/>
    <mergeCell ref="A321:B321"/>
    <mergeCell ref="A304:B304"/>
    <mergeCell ref="A305:B305"/>
    <mergeCell ref="A306:B306"/>
    <mergeCell ref="A307:B307"/>
    <mergeCell ref="A311:B311"/>
    <mergeCell ref="A312:B312"/>
    <mergeCell ref="A288:B288"/>
    <mergeCell ref="A289:B289"/>
    <mergeCell ref="A290:B290"/>
    <mergeCell ref="A291:B291"/>
    <mergeCell ref="A303:B303"/>
    <mergeCell ref="A297:B297"/>
    <mergeCell ref="A295:B295"/>
    <mergeCell ref="A298:B298"/>
    <mergeCell ref="A256:B256"/>
    <mergeCell ref="A257:B257"/>
    <mergeCell ref="A279:B279"/>
    <mergeCell ref="A280:B280"/>
    <mergeCell ref="A277:G277"/>
    <mergeCell ref="A287:B287"/>
    <mergeCell ref="A245:B245"/>
    <mergeCell ref="A246:B246"/>
    <mergeCell ref="A247:B247"/>
    <mergeCell ref="A248:B248"/>
    <mergeCell ref="A254:B254"/>
    <mergeCell ref="A255:B255"/>
    <mergeCell ref="A283:B283"/>
    <mergeCell ref="A285:G285"/>
    <mergeCell ref="A238:B238"/>
    <mergeCell ref="A239:B239"/>
    <mergeCell ref="A240:B240"/>
    <mergeCell ref="A241:B241"/>
    <mergeCell ref="A274:B274"/>
    <mergeCell ref="A249:B249"/>
    <mergeCell ref="A281:B281"/>
    <mergeCell ref="A282:B282"/>
    <mergeCell ref="A191:B191"/>
    <mergeCell ref="A192:C192"/>
    <mergeCell ref="A212:B212"/>
    <mergeCell ref="A213:B213"/>
    <mergeCell ref="A214:B214"/>
    <mergeCell ref="A215:B215"/>
    <mergeCell ref="A199:B199"/>
    <mergeCell ref="A197:B197"/>
    <mergeCell ref="A196:B196"/>
    <mergeCell ref="A174:B174"/>
    <mergeCell ref="A175:B175"/>
    <mergeCell ref="A189:B189"/>
    <mergeCell ref="A190:B190"/>
    <mergeCell ref="A216:C216"/>
    <mergeCell ref="A237:B237"/>
    <mergeCell ref="A180:B180"/>
    <mergeCell ref="A181:B181"/>
    <mergeCell ref="A204:B204"/>
    <mergeCell ref="A198:B198"/>
    <mergeCell ref="A165:B165"/>
    <mergeCell ref="A166:B166"/>
    <mergeCell ref="A167:B167"/>
    <mergeCell ref="A171:B171"/>
    <mergeCell ref="A172:B172"/>
    <mergeCell ref="A173:B173"/>
    <mergeCell ref="A156:B156"/>
    <mergeCell ref="A157:B157"/>
    <mergeCell ref="A158:B158"/>
    <mergeCell ref="A159:B159"/>
    <mergeCell ref="A163:B163"/>
    <mergeCell ref="A164:B164"/>
    <mergeCell ref="A125:B125"/>
    <mergeCell ref="A147:B147"/>
    <mergeCell ref="A148:B148"/>
    <mergeCell ref="A149:B149"/>
    <mergeCell ref="A150:B150"/>
    <mergeCell ref="A143:B143"/>
    <mergeCell ref="A130:B130"/>
    <mergeCell ref="A133:B133"/>
    <mergeCell ref="A116:B116"/>
    <mergeCell ref="A117:B117"/>
    <mergeCell ref="A121:B121"/>
    <mergeCell ref="A122:B122"/>
    <mergeCell ref="A123:B123"/>
    <mergeCell ref="A124:B124"/>
    <mergeCell ref="A107:B107"/>
    <mergeCell ref="A108:B108"/>
    <mergeCell ref="A109:B109"/>
    <mergeCell ref="A113:B113"/>
    <mergeCell ref="A114:B114"/>
    <mergeCell ref="A115:B115"/>
    <mergeCell ref="A33:B33"/>
    <mergeCell ref="A76:B76"/>
    <mergeCell ref="A77:B77"/>
    <mergeCell ref="A78:B78"/>
    <mergeCell ref="A79:B79"/>
    <mergeCell ref="A90:B90"/>
    <mergeCell ref="A37:B37"/>
    <mergeCell ref="A71:B71"/>
    <mergeCell ref="A72:B72"/>
    <mergeCell ref="A64:B64"/>
    <mergeCell ref="A24:B24"/>
    <mergeCell ref="A25:B25"/>
    <mergeCell ref="A29:B29"/>
    <mergeCell ref="A30:B30"/>
    <mergeCell ref="A31:B31"/>
    <mergeCell ref="A32:B32"/>
    <mergeCell ref="A21:B21"/>
    <mergeCell ref="A22:B22"/>
    <mergeCell ref="A23:B23"/>
    <mergeCell ref="A91:B91"/>
    <mergeCell ref="A92:B92"/>
    <mergeCell ref="A93:B93"/>
    <mergeCell ref="A38:B38"/>
    <mergeCell ref="A40:B40"/>
    <mergeCell ref="A84:B84"/>
    <mergeCell ref="A85:B85"/>
    <mergeCell ref="A17:B17"/>
    <mergeCell ref="A16:B16"/>
    <mergeCell ref="A13:B13"/>
    <mergeCell ref="A182:B182"/>
    <mergeCell ref="A230:B230"/>
    <mergeCell ref="A222:B222"/>
    <mergeCell ref="A208:C208"/>
    <mergeCell ref="A179:B179"/>
    <mergeCell ref="A14:B14"/>
    <mergeCell ref="A83:B83"/>
    <mergeCell ref="A231:B231"/>
    <mergeCell ref="A232:B232"/>
    <mergeCell ref="A296:B296"/>
    <mergeCell ref="A319:B319"/>
    <mergeCell ref="A320:B320"/>
    <mergeCell ref="A233:B233"/>
    <mergeCell ref="A261:B261"/>
    <mergeCell ref="A263:B263"/>
    <mergeCell ref="A262:B262"/>
    <mergeCell ref="A299:B299"/>
    <mergeCell ref="A229:B229"/>
    <mergeCell ref="A207:B207"/>
    <mergeCell ref="A220:B220"/>
    <mergeCell ref="A225:B225"/>
    <mergeCell ref="A264:B264"/>
    <mergeCell ref="A322:B322"/>
    <mergeCell ref="A265:B265"/>
    <mergeCell ref="A221:B221"/>
    <mergeCell ref="A272:B272"/>
    <mergeCell ref="A273:B273"/>
    <mergeCell ref="A39:B39"/>
    <mergeCell ref="A54:B54"/>
    <mergeCell ref="A70:B70"/>
    <mergeCell ref="A129:B129"/>
    <mergeCell ref="A60:B60"/>
    <mergeCell ref="A62:B62"/>
    <mergeCell ref="A53:B53"/>
    <mergeCell ref="A46:B46"/>
    <mergeCell ref="A97:B97"/>
    <mergeCell ref="A106:B106"/>
    <mergeCell ref="A134:B134"/>
    <mergeCell ref="A61:B61"/>
    <mergeCell ref="A48:B48"/>
    <mergeCell ref="A142:B142"/>
    <mergeCell ref="A41:B41"/>
    <mergeCell ref="A45:B45"/>
    <mergeCell ref="A100:B100"/>
    <mergeCell ref="A101:B101"/>
    <mergeCell ref="A99:B99"/>
    <mergeCell ref="A86:B86"/>
    <mergeCell ref="A105:B105"/>
    <mergeCell ref="A47:B47"/>
    <mergeCell ref="A55:B55"/>
    <mergeCell ref="A56:B56"/>
    <mergeCell ref="A52:B52"/>
    <mergeCell ref="A69:B69"/>
    <mergeCell ref="A63:B63"/>
    <mergeCell ref="A65:B65"/>
    <mergeCell ref="A98:B98"/>
    <mergeCell ref="A184:B184"/>
    <mergeCell ref="A206:B206"/>
    <mergeCell ref="A223:B223"/>
    <mergeCell ref="A224:B224"/>
    <mergeCell ref="A138:B138"/>
    <mergeCell ref="A139:B139"/>
    <mergeCell ref="A200:C200"/>
    <mergeCell ref="A183:B183"/>
    <mergeCell ref="A185:C185"/>
    <mergeCell ref="A205:B205"/>
    <mergeCell ref="A151:B151"/>
    <mergeCell ref="A155:B155"/>
    <mergeCell ref="A253:B253"/>
    <mergeCell ref="A275:B275"/>
    <mergeCell ref="A15:B15"/>
    <mergeCell ref="A131:B131"/>
    <mergeCell ref="A132:B132"/>
    <mergeCell ref="A140:B140"/>
    <mergeCell ref="A141:B141"/>
    <mergeCell ref="A271:B271"/>
  </mergeCells>
  <dataValidations count="2">
    <dataValidation type="list" allowBlank="1" showInputMessage="1" showErrorMessage="1" sqref="E272:E274">
      <formula1>"5%,10%,15%"</formula1>
    </dataValidation>
    <dataValidation allowBlank="1" showInputMessage="1" showErrorMessage="1" sqref="A23:B24 A31:B32 A39:B40"/>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V100"/>
  <sheetViews>
    <sheetView zoomScalePageLayoutView="0" workbookViewId="0" topLeftCell="A1">
      <selection activeCell="A8" sqref="A8:A9"/>
    </sheetView>
  </sheetViews>
  <sheetFormatPr defaultColWidth="11.421875" defaultRowHeight="12.75"/>
  <cols>
    <col min="1" max="1" width="7.00390625" style="2" customWidth="1"/>
    <col min="2" max="2" width="18.57421875" style="25" customWidth="1"/>
    <col min="3" max="3" width="12.00390625" style="25" customWidth="1"/>
    <col min="4" max="4" width="10.28125" style="25" customWidth="1"/>
    <col min="5" max="5" width="14.28125" style="25" customWidth="1"/>
    <col min="6" max="6" width="10.7109375" style="25" customWidth="1"/>
    <col min="7" max="7" width="13.140625" style="25" customWidth="1"/>
    <col min="8" max="8" width="10.8515625" style="25" customWidth="1"/>
    <col min="9" max="9" width="13.7109375" style="25" customWidth="1"/>
    <col min="10" max="10" width="14.57421875" style="25" customWidth="1"/>
    <col min="11" max="11" width="12.421875" style="5" customWidth="1"/>
    <col min="12" max="16" width="11.421875" style="5" customWidth="1"/>
    <col min="17" max="17" width="12.00390625" style="5" customWidth="1"/>
    <col min="18" max="22" width="11.421875" style="5" customWidth="1"/>
    <col min="23" max="23" width="12.7109375" style="1" customWidth="1"/>
    <col min="24" max="16384" width="11.421875" style="1" customWidth="1"/>
  </cols>
  <sheetData>
    <row r="1" ht="7.5" customHeight="1"/>
    <row r="2" spans="3:5" ht="17.25" customHeight="1">
      <c r="C2" s="41"/>
      <c r="D2" s="26" t="s">
        <v>485</v>
      </c>
      <c r="E2" s="259">
        <v>0</v>
      </c>
    </row>
    <row r="3" ht="7.5" customHeight="1"/>
    <row r="4" ht="12">
      <c r="A4" s="8" t="s">
        <v>226</v>
      </c>
    </row>
    <row r="5" ht="6" customHeight="1"/>
    <row r="6" spans="1:8" ht="12">
      <c r="A6" s="27" t="s">
        <v>126</v>
      </c>
      <c r="C6" s="28"/>
      <c r="D6" s="28"/>
      <c r="E6" s="28"/>
      <c r="F6" s="28"/>
      <c r="G6" s="28"/>
      <c r="H6" s="28"/>
    </row>
    <row r="7" spans="1:8" ht="6.75" customHeight="1">
      <c r="A7" s="27"/>
      <c r="C7" s="28"/>
      <c r="D7" s="28"/>
      <c r="E7" s="28"/>
      <c r="F7" s="28"/>
      <c r="G7" s="28"/>
      <c r="H7" s="28"/>
    </row>
    <row r="8" spans="1:9" ht="7.5" customHeight="1">
      <c r="A8" s="432" t="s">
        <v>121</v>
      </c>
      <c r="B8" s="432" t="s">
        <v>113</v>
      </c>
      <c r="C8" s="432"/>
      <c r="D8" s="432" t="s">
        <v>114</v>
      </c>
      <c r="E8" s="432" t="s">
        <v>235</v>
      </c>
      <c r="F8" s="441" t="s">
        <v>236</v>
      </c>
      <c r="G8" s="432" t="s">
        <v>23</v>
      </c>
      <c r="H8" s="441" t="s">
        <v>237</v>
      </c>
      <c r="I8" s="432" t="s">
        <v>231</v>
      </c>
    </row>
    <row r="9" spans="1:22" s="4" customFormat="1" ht="6" customHeight="1">
      <c r="A9" s="432"/>
      <c r="B9" s="432"/>
      <c r="C9" s="432"/>
      <c r="D9" s="432"/>
      <c r="E9" s="432"/>
      <c r="F9" s="442"/>
      <c r="G9" s="432"/>
      <c r="H9" s="442"/>
      <c r="I9" s="432"/>
      <c r="J9" s="14"/>
      <c r="N9" s="15"/>
      <c r="O9" s="15"/>
      <c r="P9" s="15"/>
      <c r="Q9" s="15"/>
      <c r="R9" s="15"/>
      <c r="S9" s="15"/>
      <c r="T9" s="15"/>
      <c r="U9" s="15"/>
      <c r="V9" s="15"/>
    </row>
    <row r="10" spans="1:9" ht="14.25" customHeight="1">
      <c r="A10" s="29">
        <v>1</v>
      </c>
      <c r="B10" s="433"/>
      <c r="C10" s="433"/>
      <c r="D10" s="318"/>
      <c r="E10" s="277">
        <v>0</v>
      </c>
      <c r="F10" s="30">
        <v>0.19</v>
      </c>
      <c r="G10" s="277">
        <f>+E10*F10</f>
        <v>0</v>
      </c>
      <c r="H10" s="13">
        <f>IF(G10&gt;0,0.6,0)</f>
        <v>0</v>
      </c>
      <c r="I10" s="277">
        <f>E10+G10+H10</f>
        <v>0</v>
      </c>
    </row>
    <row r="11" spans="1:9" ht="14.25" customHeight="1">
      <c r="A11" s="29">
        <v>2</v>
      </c>
      <c r="B11" s="433"/>
      <c r="C11" s="433"/>
      <c r="D11" s="318"/>
      <c r="E11" s="277">
        <v>0</v>
      </c>
      <c r="F11" s="30">
        <v>0.07</v>
      </c>
      <c r="G11" s="277">
        <f>+E11*F11</f>
        <v>0</v>
      </c>
      <c r="H11" s="13">
        <f>IF(G11&gt;0,0.6,0)</f>
        <v>0</v>
      </c>
      <c r="I11" s="277">
        <f>E11+G11+H11</f>
        <v>0</v>
      </c>
    </row>
    <row r="12" spans="1:9" ht="14.25" customHeight="1">
      <c r="A12" s="29">
        <v>3</v>
      </c>
      <c r="B12" s="437"/>
      <c r="C12" s="438"/>
      <c r="D12" s="318"/>
      <c r="E12" s="277">
        <v>0</v>
      </c>
      <c r="F12" s="30">
        <v>0.19</v>
      </c>
      <c r="G12" s="277">
        <f>+E12*F12</f>
        <v>0</v>
      </c>
      <c r="H12" s="13">
        <f>IF(G12&gt;0,0.6,0)</f>
        <v>0</v>
      </c>
      <c r="I12" s="277">
        <f>E12+G12+H12</f>
        <v>0</v>
      </c>
    </row>
    <row r="13" spans="1:9" ht="14.25" customHeight="1">
      <c r="A13" s="29">
        <v>4</v>
      </c>
      <c r="B13" s="437"/>
      <c r="C13" s="438"/>
      <c r="D13" s="29"/>
      <c r="E13" s="277">
        <v>0</v>
      </c>
      <c r="F13" s="30"/>
      <c r="G13" s="277">
        <f>+E13*F13</f>
        <v>0</v>
      </c>
      <c r="H13" s="13">
        <f>IF(G13&gt;0,0.6,0)</f>
        <v>0</v>
      </c>
      <c r="I13" s="277">
        <f>E13+G13+H13</f>
        <v>0</v>
      </c>
    </row>
    <row r="14" spans="1:22" s="3" customFormat="1" ht="12" customHeight="1">
      <c r="A14" s="434" t="s">
        <v>120</v>
      </c>
      <c r="B14" s="435"/>
      <c r="C14" s="435"/>
      <c r="D14" s="436"/>
      <c r="E14" s="278">
        <f>SUM(E10:E13)</f>
        <v>0</v>
      </c>
      <c r="F14" s="17"/>
      <c r="G14" s="278">
        <f>SUM(G10:G13)</f>
        <v>0</v>
      </c>
      <c r="H14" s="17">
        <f>SUM(H10:H13)</f>
        <v>0</v>
      </c>
      <c r="I14" s="278">
        <f>SUM(I10:I13)</f>
        <v>0</v>
      </c>
      <c r="J14" s="11"/>
      <c r="N14" s="12"/>
      <c r="O14" s="12"/>
      <c r="P14" s="12"/>
      <c r="Q14" s="12"/>
      <c r="R14" s="12"/>
      <c r="S14" s="12"/>
      <c r="T14" s="12"/>
      <c r="U14" s="12"/>
      <c r="V14" s="12"/>
    </row>
    <row r="15" spans="2:8" ht="5.25" customHeight="1">
      <c r="B15" s="31"/>
      <c r="C15" s="31"/>
      <c r="D15" s="31"/>
      <c r="E15" s="31"/>
      <c r="F15" s="31"/>
      <c r="G15" s="31"/>
      <c r="H15" s="31"/>
    </row>
    <row r="16" spans="1:8" ht="12">
      <c r="A16" s="27" t="s">
        <v>127</v>
      </c>
      <c r="C16" s="31"/>
      <c r="D16" s="31"/>
      <c r="E16" s="31"/>
      <c r="F16" s="31"/>
      <c r="G16" s="31"/>
      <c r="H16" s="31"/>
    </row>
    <row r="17" spans="1:8" ht="7.5" customHeight="1">
      <c r="A17" s="27"/>
      <c r="C17" s="31"/>
      <c r="D17" s="31"/>
      <c r="E17" s="31"/>
      <c r="F17" s="31"/>
      <c r="G17" s="31"/>
      <c r="H17" s="31"/>
    </row>
    <row r="18" spans="1:9" ht="6" customHeight="1">
      <c r="A18" s="432" t="s">
        <v>121</v>
      </c>
      <c r="B18" s="432" t="s">
        <v>113</v>
      </c>
      <c r="C18" s="432"/>
      <c r="D18" s="432" t="s">
        <v>114</v>
      </c>
      <c r="E18" s="432" t="s">
        <v>235</v>
      </c>
      <c r="F18" s="441" t="s">
        <v>236</v>
      </c>
      <c r="G18" s="432" t="s">
        <v>23</v>
      </c>
      <c r="H18" s="441" t="s">
        <v>237</v>
      </c>
      <c r="I18" s="432" t="s">
        <v>231</v>
      </c>
    </row>
    <row r="19" spans="1:10" s="15" customFormat="1" ht="6" customHeight="1">
      <c r="A19" s="432"/>
      <c r="B19" s="432"/>
      <c r="C19" s="432"/>
      <c r="D19" s="432"/>
      <c r="E19" s="432"/>
      <c r="F19" s="442"/>
      <c r="G19" s="432"/>
      <c r="H19" s="442"/>
      <c r="I19" s="432"/>
      <c r="J19" s="14"/>
    </row>
    <row r="20" spans="1:9" ht="12" customHeight="1">
      <c r="A20" s="29">
        <v>1</v>
      </c>
      <c r="B20" s="433"/>
      <c r="C20" s="433"/>
      <c r="D20" s="318"/>
      <c r="E20" s="277">
        <v>0</v>
      </c>
      <c r="F20" s="30">
        <v>0.19</v>
      </c>
      <c r="G20" s="277">
        <f>+E20*F20</f>
        <v>0</v>
      </c>
      <c r="H20" s="13">
        <f>IF(G20&gt;0,0.6,0)</f>
        <v>0</v>
      </c>
      <c r="I20" s="277">
        <f>+E20+G20+H20</f>
        <v>0</v>
      </c>
    </row>
    <row r="21" spans="1:9" ht="12" customHeight="1">
      <c r="A21" s="29">
        <v>2</v>
      </c>
      <c r="B21" s="433"/>
      <c r="C21" s="433"/>
      <c r="D21" s="318"/>
      <c r="E21" s="277">
        <v>0</v>
      </c>
      <c r="F21" s="30">
        <v>0.19</v>
      </c>
      <c r="G21" s="277">
        <f>+E21*F21</f>
        <v>0</v>
      </c>
      <c r="H21" s="13">
        <f>IF(G21&gt;0,0.6,0)</f>
        <v>0</v>
      </c>
      <c r="I21" s="277">
        <f>+E21+G21+H21</f>
        <v>0</v>
      </c>
    </row>
    <row r="22" spans="1:9" ht="12" customHeight="1">
      <c r="A22" s="29">
        <v>3</v>
      </c>
      <c r="B22" s="437"/>
      <c r="C22" s="438"/>
      <c r="D22" s="318"/>
      <c r="E22" s="277">
        <v>0</v>
      </c>
      <c r="F22" s="30">
        <v>0.19</v>
      </c>
      <c r="G22" s="277">
        <f>+E22*F22</f>
        <v>0</v>
      </c>
      <c r="H22" s="13">
        <f>IF(G22&gt;0,0.6,0)</f>
        <v>0</v>
      </c>
      <c r="I22" s="277">
        <f>+E22+G22+H22</f>
        <v>0</v>
      </c>
    </row>
    <row r="23" spans="1:9" ht="12" customHeight="1">
      <c r="A23" s="29">
        <v>4</v>
      </c>
      <c r="B23" s="437"/>
      <c r="C23" s="438"/>
      <c r="D23" s="318"/>
      <c r="E23" s="277">
        <v>0</v>
      </c>
      <c r="F23" s="30"/>
      <c r="G23" s="277">
        <f>+E23*F23</f>
        <v>0</v>
      </c>
      <c r="H23" s="13">
        <f>IF(G23&gt;0,0.6,0)</f>
        <v>0</v>
      </c>
      <c r="I23" s="277">
        <f>+E23+G23+H23</f>
        <v>0</v>
      </c>
    </row>
    <row r="24" spans="1:22" s="3" customFormat="1" ht="14.25" customHeight="1">
      <c r="A24" s="434" t="s">
        <v>120</v>
      </c>
      <c r="B24" s="435"/>
      <c r="C24" s="435"/>
      <c r="D24" s="436"/>
      <c r="E24" s="278">
        <f>SUM(E20:E23)</f>
        <v>0</v>
      </c>
      <c r="F24" s="17"/>
      <c r="G24" s="278">
        <f>SUM(G20:G23)</f>
        <v>0</v>
      </c>
      <c r="H24" s="17">
        <f>SUM(H20:H23)</f>
        <v>0</v>
      </c>
      <c r="I24" s="278">
        <f>SUM(I20:I23)</f>
        <v>0</v>
      </c>
      <c r="J24" s="11"/>
      <c r="N24" s="12"/>
      <c r="O24" s="12"/>
      <c r="P24" s="12"/>
      <c r="Q24" s="12"/>
      <c r="R24" s="12"/>
      <c r="S24" s="12"/>
      <c r="T24" s="12"/>
      <c r="U24" s="12"/>
      <c r="V24" s="12"/>
    </row>
    <row r="25" spans="1:11" ht="6.75" customHeight="1">
      <c r="A25" s="32"/>
      <c r="B25" s="32"/>
      <c r="C25" s="32"/>
      <c r="D25" s="32"/>
      <c r="E25" s="33"/>
      <c r="F25" s="33"/>
      <c r="G25" s="33"/>
      <c r="H25" s="33"/>
      <c r="I25" s="33"/>
      <c r="J25" s="33"/>
      <c r="K25" s="34"/>
    </row>
    <row r="26" spans="1:8" ht="12">
      <c r="A26" s="27" t="s">
        <v>128</v>
      </c>
      <c r="C26" s="31"/>
      <c r="D26" s="31"/>
      <c r="E26" s="31"/>
      <c r="F26" s="31"/>
      <c r="G26" s="31"/>
      <c r="H26" s="31"/>
    </row>
    <row r="27" spans="1:8" ht="7.5" customHeight="1">
      <c r="A27" s="27"/>
      <c r="C27" s="31"/>
      <c r="D27" s="31"/>
      <c r="E27" s="31"/>
      <c r="F27" s="31"/>
      <c r="G27" s="31"/>
      <c r="H27" s="31"/>
    </row>
    <row r="28" spans="1:9" ht="6" customHeight="1">
      <c r="A28" s="432" t="s">
        <v>121</v>
      </c>
      <c r="B28" s="432" t="s">
        <v>113</v>
      </c>
      <c r="C28" s="432"/>
      <c r="D28" s="432" t="s">
        <v>114</v>
      </c>
      <c r="E28" s="432" t="s">
        <v>235</v>
      </c>
      <c r="F28" s="441" t="s">
        <v>236</v>
      </c>
      <c r="G28" s="432" t="s">
        <v>23</v>
      </c>
      <c r="H28" s="441" t="s">
        <v>237</v>
      </c>
      <c r="I28" s="432" t="s">
        <v>231</v>
      </c>
    </row>
    <row r="29" spans="1:10" s="15" customFormat="1" ht="6.75" customHeight="1">
      <c r="A29" s="432"/>
      <c r="B29" s="432"/>
      <c r="C29" s="432"/>
      <c r="D29" s="432"/>
      <c r="E29" s="432"/>
      <c r="F29" s="442"/>
      <c r="G29" s="432"/>
      <c r="H29" s="442"/>
      <c r="I29" s="432"/>
      <c r="J29" s="14"/>
    </row>
    <row r="30" spans="1:22" ht="14.25" customHeight="1">
      <c r="A30" s="29">
        <v>1</v>
      </c>
      <c r="B30" s="433"/>
      <c r="C30" s="433"/>
      <c r="D30" s="318"/>
      <c r="E30" s="277">
        <v>0</v>
      </c>
      <c r="F30" s="30">
        <v>0.19</v>
      </c>
      <c r="G30" s="277">
        <f>+E30*F30</f>
        <v>0</v>
      </c>
      <c r="H30" s="13">
        <v>0</v>
      </c>
      <c r="I30" s="277">
        <f>+E30+G30+H30</f>
        <v>0</v>
      </c>
      <c r="V30" s="1"/>
    </row>
    <row r="31" spans="1:22" ht="14.25" customHeight="1">
      <c r="A31" s="29">
        <v>2</v>
      </c>
      <c r="B31" s="433"/>
      <c r="C31" s="433"/>
      <c r="D31" s="318"/>
      <c r="E31" s="277">
        <v>0</v>
      </c>
      <c r="F31" s="30"/>
      <c r="G31" s="277">
        <f>+E31*F31</f>
        <v>0</v>
      </c>
      <c r="H31" s="13">
        <v>0</v>
      </c>
      <c r="I31" s="277">
        <f>+E31+G31+H31</f>
        <v>0</v>
      </c>
      <c r="V31" s="1"/>
    </row>
    <row r="32" spans="1:22" ht="14.25" customHeight="1">
      <c r="A32" s="29">
        <v>3</v>
      </c>
      <c r="B32" s="437"/>
      <c r="C32" s="438"/>
      <c r="D32" s="318"/>
      <c r="E32" s="277">
        <v>0</v>
      </c>
      <c r="F32" s="30"/>
      <c r="G32" s="277">
        <f>+E32*F32</f>
        <v>0</v>
      </c>
      <c r="H32" s="13">
        <v>0</v>
      </c>
      <c r="I32" s="277">
        <f>+E32+G32+H32</f>
        <v>0</v>
      </c>
      <c r="V32" s="1"/>
    </row>
    <row r="33" spans="1:22" ht="14.25" customHeight="1">
      <c r="A33" s="29">
        <v>4</v>
      </c>
      <c r="B33" s="437"/>
      <c r="C33" s="438"/>
      <c r="D33" s="318"/>
      <c r="E33" s="277">
        <v>0</v>
      </c>
      <c r="F33" s="30"/>
      <c r="G33" s="277">
        <f>+E33*F33</f>
        <v>0</v>
      </c>
      <c r="H33" s="13">
        <v>0</v>
      </c>
      <c r="I33" s="277">
        <f>+E33+G33+H33</f>
        <v>0</v>
      </c>
      <c r="V33" s="1"/>
    </row>
    <row r="34" spans="1:21" s="3" customFormat="1" ht="12.75" customHeight="1">
      <c r="A34" s="434" t="s">
        <v>120</v>
      </c>
      <c r="B34" s="435"/>
      <c r="C34" s="435"/>
      <c r="D34" s="436"/>
      <c r="E34" s="278">
        <f>SUM(E30:E33)</f>
        <v>0</v>
      </c>
      <c r="F34" s="17"/>
      <c r="G34" s="278">
        <f>SUM(G30:G33)</f>
        <v>0</v>
      </c>
      <c r="H34" s="17">
        <f>SUM(H30:H33)</f>
        <v>0</v>
      </c>
      <c r="I34" s="278">
        <f>SUM(I30:I33)</f>
        <v>0</v>
      </c>
      <c r="J34" s="35"/>
      <c r="M34" s="12"/>
      <c r="N34" s="12"/>
      <c r="O34" s="12"/>
      <c r="P34" s="12"/>
      <c r="Q34" s="12"/>
      <c r="R34" s="12"/>
      <c r="S34" s="12"/>
      <c r="T34" s="12"/>
      <c r="U34" s="12"/>
    </row>
    <row r="35" spans="1:11" ht="6.75" customHeight="1">
      <c r="A35" s="32"/>
      <c r="B35" s="32"/>
      <c r="C35" s="32"/>
      <c r="D35" s="32"/>
      <c r="E35" s="33"/>
      <c r="F35" s="33"/>
      <c r="G35" s="33"/>
      <c r="H35" s="33"/>
      <c r="I35" s="33"/>
      <c r="J35" s="33"/>
      <c r="K35" s="34"/>
    </row>
    <row r="36" spans="1:11" ht="12">
      <c r="A36" s="27" t="s">
        <v>129</v>
      </c>
      <c r="C36" s="32"/>
      <c r="D36" s="32"/>
      <c r="E36" s="33"/>
      <c r="F36" s="33"/>
      <c r="G36" s="33"/>
      <c r="H36" s="33"/>
      <c r="I36" s="33"/>
      <c r="J36" s="33"/>
      <c r="K36" s="34"/>
    </row>
    <row r="37" spans="2:8" ht="6" customHeight="1">
      <c r="B37" s="31"/>
      <c r="C37" s="31"/>
      <c r="D37" s="31"/>
      <c r="E37" s="31"/>
      <c r="F37" s="31"/>
      <c r="G37" s="31"/>
      <c r="H37" s="31"/>
    </row>
    <row r="38" spans="1:9" ht="6.75" customHeight="1">
      <c r="A38" s="432" t="s">
        <v>121</v>
      </c>
      <c r="B38" s="432" t="s">
        <v>113</v>
      </c>
      <c r="C38" s="432"/>
      <c r="D38" s="432" t="s">
        <v>114</v>
      </c>
      <c r="E38" s="432" t="s">
        <v>235</v>
      </c>
      <c r="F38" s="441" t="s">
        <v>236</v>
      </c>
      <c r="G38" s="432" t="s">
        <v>23</v>
      </c>
      <c r="H38" s="441" t="s">
        <v>237</v>
      </c>
      <c r="I38" s="432" t="s">
        <v>231</v>
      </c>
    </row>
    <row r="39" spans="1:10" s="15" customFormat="1" ht="6.75" customHeight="1">
      <c r="A39" s="432"/>
      <c r="B39" s="432"/>
      <c r="C39" s="432"/>
      <c r="D39" s="432"/>
      <c r="E39" s="432"/>
      <c r="F39" s="442"/>
      <c r="G39" s="432"/>
      <c r="H39" s="442"/>
      <c r="I39" s="432"/>
      <c r="J39" s="14"/>
    </row>
    <row r="40" spans="1:9" ht="13.5" customHeight="1">
      <c r="A40" s="29">
        <v>1</v>
      </c>
      <c r="B40" s="433"/>
      <c r="C40" s="433"/>
      <c r="D40" s="318"/>
      <c r="E40" s="277">
        <v>0</v>
      </c>
      <c r="F40" s="30">
        <v>0.19</v>
      </c>
      <c r="G40" s="277">
        <f>+E40*F40</f>
        <v>0</v>
      </c>
      <c r="H40" s="13">
        <f>+IF(G40&gt;0,0.6,0)</f>
        <v>0</v>
      </c>
      <c r="I40" s="277">
        <f>+E40+G40+H40</f>
        <v>0</v>
      </c>
    </row>
    <row r="41" spans="1:9" ht="13.5" customHeight="1">
      <c r="A41" s="29">
        <v>2</v>
      </c>
      <c r="B41" s="433"/>
      <c r="C41" s="433"/>
      <c r="D41" s="318"/>
      <c r="E41" s="277">
        <v>0</v>
      </c>
      <c r="F41" s="30">
        <v>0.19</v>
      </c>
      <c r="G41" s="277">
        <f>+E41*F41</f>
        <v>0</v>
      </c>
      <c r="H41" s="13">
        <f aca="true" t="shared" si="0" ref="H41:H57">+IF(G41&gt;0,0.6,0)</f>
        <v>0</v>
      </c>
      <c r="I41" s="277">
        <f aca="true" t="shared" si="1" ref="I41:I57">+E41+G41+H41</f>
        <v>0</v>
      </c>
    </row>
    <row r="42" spans="1:9" ht="13.5" customHeight="1">
      <c r="A42" s="29">
        <v>3</v>
      </c>
      <c r="B42" s="433"/>
      <c r="C42" s="433"/>
      <c r="D42" s="318"/>
      <c r="E42" s="277">
        <v>0</v>
      </c>
      <c r="F42" s="30">
        <v>0.19</v>
      </c>
      <c r="G42" s="277">
        <f>+E42*F42</f>
        <v>0</v>
      </c>
      <c r="H42" s="13">
        <f t="shared" si="0"/>
        <v>0</v>
      </c>
      <c r="I42" s="277">
        <f t="shared" si="1"/>
        <v>0</v>
      </c>
    </row>
    <row r="43" spans="1:9" ht="13.5" customHeight="1">
      <c r="A43" s="29">
        <v>4</v>
      </c>
      <c r="B43" s="433"/>
      <c r="C43" s="433"/>
      <c r="D43" s="318"/>
      <c r="E43" s="277">
        <v>0</v>
      </c>
      <c r="F43" s="30"/>
      <c r="G43" s="277">
        <f aca="true" t="shared" si="2" ref="G43:G57">+E43*F43</f>
        <v>0</v>
      </c>
      <c r="H43" s="13">
        <f t="shared" si="0"/>
        <v>0</v>
      </c>
      <c r="I43" s="277">
        <f t="shared" si="1"/>
        <v>0</v>
      </c>
    </row>
    <row r="44" spans="1:9" ht="13.5" customHeight="1">
      <c r="A44" s="29">
        <v>5</v>
      </c>
      <c r="B44" s="433"/>
      <c r="C44" s="433"/>
      <c r="D44" s="318"/>
      <c r="E44" s="277">
        <v>0</v>
      </c>
      <c r="F44" s="30"/>
      <c r="G44" s="277">
        <f t="shared" si="2"/>
        <v>0</v>
      </c>
      <c r="H44" s="13">
        <f t="shared" si="0"/>
        <v>0</v>
      </c>
      <c r="I44" s="277">
        <f t="shared" si="1"/>
        <v>0</v>
      </c>
    </row>
    <row r="45" spans="1:9" ht="13.5" customHeight="1">
      <c r="A45" s="29">
        <v>6</v>
      </c>
      <c r="B45" s="433"/>
      <c r="C45" s="433"/>
      <c r="D45" s="318"/>
      <c r="E45" s="277">
        <v>0</v>
      </c>
      <c r="F45" s="30"/>
      <c r="G45" s="277">
        <f t="shared" si="2"/>
        <v>0</v>
      </c>
      <c r="H45" s="13">
        <f t="shared" si="0"/>
        <v>0</v>
      </c>
      <c r="I45" s="277">
        <f>+E45+G45+H45</f>
        <v>0</v>
      </c>
    </row>
    <row r="46" spans="1:9" ht="13.5" customHeight="1">
      <c r="A46" s="29">
        <v>7</v>
      </c>
      <c r="B46" s="433"/>
      <c r="C46" s="433"/>
      <c r="D46" s="318"/>
      <c r="E46" s="277">
        <v>0</v>
      </c>
      <c r="F46" s="30"/>
      <c r="G46" s="277">
        <f t="shared" si="2"/>
        <v>0</v>
      </c>
      <c r="H46" s="13">
        <f t="shared" si="0"/>
        <v>0</v>
      </c>
      <c r="I46" s="277">
        <f t="shared" si="1"/>
        <v>0</v>
      </c>
    </row>
    <row r="47" spans="1:9" ht="13.5" customHeight="1">
      <c r="A47" s="29">
        <v>8</v>
      </c>
      <c r="B47" s="433"/>
      <c r="C47" s="433"/>
      <c r="D47" s="318"/>
      <c r="E47" s="277">
        <v>0</v>
      </c>
      <c r="F47" s="30"/>
      <c r="G47" s="277">
        <f t="shared" si="2"/>
        <v>0</v>
      </c>
      <c r="H47" s="13">
        <f t="shared" si="0"/>
        <v>0</v>
      </c>
      <c r="I47" s="277">
        <f t="shared" si="1"/>
        <v>0</v>
      </c>
    </row>
    <row r="48" spans="1:9" ht="13.5" customHeight="1">
      <c r="A48" s="29">
        <v>9</v>
      </c>
      <c r="B48" s="433"/>
      <c r="C48" s="433"/>
      <c r="D48" s="318"/>
      <c r="E48" s="277">
        <v>0</v>
      </c>
      <c r="F48" s="30"/>
      <c r="G48" s="277">
        <f t="shared" si="2"/>
        <v>0</v>
      </c>
      <c r="H48" s="13">
        <f t="shared" si="0"/>
        <v>0</v>
      </c>
      <c r="I48" s="277">
        <f t="shared" si="1"/>
        <v>0</v>
      </c>
    </row>
    <row r="49" spans="1:9" ht="13.5" customHeight="1">
      <c r="A49" s="29">
        <v>10</v>
      </c>
      <c r="B49" s="433"/>
      <c r="C49" s="433"/>
      <c r="D49" s="318"/>
      <c r="E49" s="277">
        <v>0</v>
      </c>
      <c r="F49" s="30"/>
      <c r="G49" s="277">
        <f t="shared" si="2"/>
        <v>0</v>
      </c>
      <c r="H49" s="13">
        <f t="shared" si="0"/>
        <v>0</v>
      </c>
      <c r="I49" s="277">
        <f t="shared" si="1"/>
        <v>0</v>
      </c>
    </row>
    <row r="50" spans="1:9" ht="13.5" customHeight="1">
      <c r="A50" s="29">
        <v>11</v>
      </c>
      <c r="B50" s="433"/>
      <c r="C50" s="433"/>
      <c r="D50" s="318"/>
      <c r="E50" s="277">
        <v>0</v>
      </c>
      <c r="F50" s="30"/>
      <c r="G50" s="277">
        <f t="shared" si="2"/>
        <v>0</v>
      </c>
      <c r="H50" s="13">
        <f t="shared" si="0"/>
        <v>0</v>
      </c>
      <c r="I50" s="277">
        <f t="shared" si="1"/>
        <v>0</v>
      </c>
    </row>
    <row r="51" spans="1:9" ht="13.5" customHeight="1">
      <c r="A51" s="29">
        <v>12</v>
      </c>
      <c r="B51" s="433"/>
      <c r="C51" s="433"/>
      <c r="D51" s="318"/>
      <c r="E51" s="277">
        <v>0</v>
      </c>
      <c r="F51" s="30"/>
      <c r="G51" s="277">
        <f t="shared" si="2"/>
        <v>0</v>
      </c>
      <c r="H51" s="13">
        <f t="shared" si="0"/>
        <v>0</v>
      </c>
      <c r="I51" s="277">
        <f t="shared" si="1"/>
        <v>0</v>
      </c>
    </row>
    <row r="52" spans="1:9" ht="13.5" customHeight="1">
      <c r="A52" s="29">
        <v>13</v>
      </c>
      <c r="B52" s="433"/>
      <c r="C52" s="433"/>
      <c r="D52" s="318"/>
      <c r="E52" s="277">
        <v>0</v>
      </c>
      <c r="F52" s="30"/>
      <c r="G52" s="277">
        <f t="shared" si="2"/>
        <v>0</v>
      </c>
      <c r="H52" s="13">
        <f t="shared" si="0"/>
        <v>0</v>
      </c>
      <c r="I52" s="277">
        <f t="shared" si="1"/>
        <v>0</v>
      </c>
    </row>
    <row r="53" spans="1:9" ht="13.5" customHeight="1">
      <c r="A53" s="29">
        <v>14</v>
      </c>
      <c r="B53" s="433"/>
      <c r="C53" s="433"/>
      <c r="D53" s="318"/>
      <c r="E53" s="277">
        <v>0</v>
      </c>
      <c r="F53" s="30"/>
      <c r="G53" s="277">
        <f t="shared" si="2"/>
        <v>0</v>
      </c>
      <c r="H53" s="13">
        <f t="shared" si="0"/>
        <v>0</v>
      </c>
      <c r="I53" s="277">
        <f t="shared" si="1"/>
        <v>0</v>
      </c>
    </row>
    <row r="54" spans="1:9" ht="13.5" customHeight="1">
      <c r="A54" s="29">
        <v>15</v>
      </c>
      <c r="B54" s="433"/>
      <c r="C54" s="433"/>
      <c r="D54" s="318"/>
      <c r="E54" s="277">
        <v>0</v>
      </c>
      <c r="F54" s="30"/>
      <c r="G54" s="277">
        <f t="shared" si="2"/>
        <v>0</v>
      </c>
      <c r="H54" s="13">
        <f t="shared" si="0"/>
        <v>0</v>
      </c>
      <c r="I54" s="277">
        <f t="shared" si="1"/>
        <v>0</v>
      </c>
    </row>
    <row r="55" spans="1:9" ht="13.5" customHeight="1">
      <c r="A55" s="29">
        <v>16</v>
      </c>
      <c r="B55" s="433"/>
      <c r="C55" s="433"/>
      <c r="D55" s="318"/>
      <c r="E55" s="277">
        <v>0</v>
      </c>
      <c r="F55" s="30"/>
      <c r="G55" s="277">
        <f t="shared" si="2"/>
        <v>0</v>
      </c>
      <c r="H55" s="13">
        <f t="shared" si="0"/>
        <v>0</v>
      </c>
      <c r="I55" s="277">
        <f t="shared" si="1"/>
        <v>0</v>
      </c>
    </row>
    <row r="56" spans="1:9" ht="13.5" customHeight="1">
      <c r="A56" s="29">
        <v>17</v>
      </c>
      <c r="B56" s="433"/>
      <c r="C56" s="433"/>
      <c r="D56" s="318"/>
      <c r="E56" s="277">
        <v>0</v>
      </c>
      <c r="F56" s="30"/>
      <c r="G56" s="277">
        <f t="shared" si="2"/>
        <v>0</v>
      </c>
      <c r="H56" s="13">
        <f t="shared" si="0"/>
        <v>0</v>
      </c>
      <c r="I56" s="277">
        <f t="shared" si="1"/>
        <v>0</v>
      </c>
    </row>
    <row r="57" spans="1:9" ht="13.5" customHeight="1">
      <c r="A57" s="29">
        <v>18</v>
      </c>
      <c r="B57" s="433"/>
      <c r="C57" s="433"/>
      <c r="D57" s="318"/>
      <c r="E57" s="277">
        <v>0</v>
      </c>
      <c r="F57" s="30"/>
      <c r="G57" s="277">
        <f t="shared" si="2"/>
        <v>0</v>
      </c>
      <c r="H57" s="13">
        <f t="shared" si="0"/>
        <v>0</v>
      </c>
      <c r="I57" s="277">
        <f t="shared" si="1"/>
        <v>0</v>
      </c>
    </row>
    <row r="58" spans="1:22" s="3" customFormat="1" ht="15.75" customHeight="1">
      <c r="A58" s="434" t="s">
        <v>120</v>
      </c>
      <c r="B58" s="435"/>
      <c r="C58" s="435"/>
      <c r="D58" s="436"/>
      <c r="E58" s="278">
        <f>SUM(E40:E57)</f>
        <v>0</v>
      </c>
      <c r="F58" s="17"/>
      <c r="G58" s="278">
        <f>SUM(G40:G57)</f>
        <v>0</v>
      </c>
      <c r="H58" s="17">
        <f>SUM(H40:H57)</f>
        <v>0</v>
      </c>
      <c r="I58" s="278">
        <f>SUM(I40:I57)</f>
        <v>0</v>
      </c>
      <c r="J58" s="11"/>
      <c r="N58" s="12"/>
      <c r="O58" s="12"/>
      <c r="P58" s="12"/>
      <c r="Q58" s="12"/>
      <c r="R58" s="12"/>
      <c r="S58" s="12"/>
      <c r="T58" s="12"/>
      <c r="U58" s="12"/>
      <c r="V58" s="12"/>
    </row>
    <row r="59" ht="6" customHeight="1"/>
    <row r="60" spans="1:8" ht="12">
      <c r="A60" s="27" t="s">
        <v>130</v>
      </c>
      <c r="C60" s="31"/>
      <c r="D60" s="31"/>
      <c r="E60" s="31"/>
      <c r="F60" s="31"/>
      <c r="G60" s="31"/>
      <c r="H60" s="31"/>
    </row>
    <row r="61" spans="2:8" ht="6" customHeight="1">
      <c r="B61" s="31"/>
      <c r="C61" s="31"/>
      <c r="D61" s="31"/>
      <c r="E61" s="31"/>
      <c r="F61" s="31"/>
      <c r="G61" s="31"/>
      <c r="H61" s="31"/>
    </row>
    <row r="62" spans="1:22" ht="12">
      <c r="A62" s="432" t="s">
        <v>121</v>
      </c>
      <c r="B62" s="432" t="s">
        <v>113</v>
      </c>
      <c r="C62" s="432"/>
      <c r="D62" s="432" t="s">
        <v>114</v>
      </c>
      <c r="E62" s="432" t="s">
        <v>235</v>
      </c>
      <c r="F62" s="432" t="s">
        <v>236</v>
      </c>
      <c r="G62" s="432" t="s">
        <v>23</v>
      </c>
      <c r="H62" s="441" t="s">
        <v>231</v>
      </c>
      <c r="I62" s="5"/>
      <c r="J62" s="5"/>
      <c r="U62" s="1"/>
      <c r="V62" s="1"/>
    </row>
    <row r="63" spans="1:8" s="15" customFormat="1" ht="17.25" customHeight="1">
      <c r="A63" s="432"/>
      <c r="B63" s="432"/>
      <c r="C63" s="432"/>
      <c r="D63" s="432"/>
      <c r="E63" s="432"/>
      <c r="F63" s="432"/>
      <c r="G63" s="432"/>
      <c r="H63" s="442"/>
    </row>
    <row r="64" spans="1:22" ht="13.5" customHeight="1">
      <c r="A64" s="29">
        <v>1</v>
      </c>
      <c r="B64" s="433"/>
      <c r="C64" s="433"/>
      <c r="D64" s="318"/>
      <c r="E64" s="277">
        <v>0</v>
      </c>
      <c r="F64" s="322">
        <v>0.19</v>
      </c>
      <c r="G64" s="277">
        <f>+E64*F64</f>
        <v>0</v>
      </c>
      <c r="H64" s="277">
        <f>+E64+G64</f>
        <v>0</v>
      </c>
      <c r="I64" s="5"/>
      <c r="J64" s="5"/>
      <c r="T64" s="1"/>
      <c r="U64" s="1"/>
      <c r="V64" s="1"/>
    </row>
    <row r="65" spans="1:22" ht="13.5" customHeight="1">
      <c r="A65" s="29">
        <v>2</v>
      </c>
      <c r="B65" s="433"/>
      <c r="C65" s="433"/>
      <c r="D65" s="318"/>
      <c r="E65" s="277">
        <v>0</v>
      </c>
      <c r="F65" s="322"/>
      <c r="G65" s="277">
        <f>+E65*F65</f>
        <v>0</v>
      </c>
      <c r="H65" s="277">
        <f>+E65+G65</f>
        <v>0</v>
      </c>
      <c r="I65" s="5"/>
      <c r="J65" s="5"/>
      <c r="T65" s="1"/>
      <c r="U65" s="1"/>
      <c r="V65" s="1"/>
    </row>
    <row r="66" spans="1:22" ht="13.5" customHeight="1">
      <c r="A66" s="29">
        <v>3</v>
      </c>
      <c r="B66" s="437"/>
      <c r="C66" s="438"/>
      <c r="D66" s="318"/>
      <c r="E66" s="277">
        <v>0</v>
      </c>
      <c r="F66" s="322"/>
      <c r="G66" s="277">
        <f>+E66*F66</f>
        <v>0</v>
      </c>
      <c r="H66" s="277">
        <f>+E66+G66</f>
        <v>0</v>
      </c>
      <c r="I66" s="5"/>
      <c r="J66" s="5"/>
      <c r="T66" s="1"/>
      <c r="U66" s="1"/>
      <c r="V66" s="1"/>
    </row>
    <row r="67" spans="1:22" ht="13.5" customHeight="1">
      <c r="A67" s="29">
        <v>4</v>
      </c>
      <c r="B67" s="437"/>
      <c r="C67" s="438"/>
      <c r="D67" s="318"/>
      <c r="E67" s="277">
        <v>0</v>
      </c>
      <c r="F67" s="322"/>
      <c r="G67" s="277">
        <f>+E67*F67</f>
        <v>0</v>
      </c>
      <c r="H67" s="277">
        <f>+E67+G67</f>
        <v>0</v>
      </c>
      <c r="I67" s="5"/>
      <c r="J67" s="5"/>
      <c r="T67" s="1"/>
      <c r="U67" s="1"/>
      <c r="V67" s="1"/>
    </row>
    <row r="68" spans="1:19" s="3" customFormat="1" ht="13.5" customHeight="1">
      <c r="A68" s="434" t="s">
        <v>120</v>
      </c>
      <c r="B68" s="435"/>
      <c r="C68" s="435"/>
      <c r="D68" s="436"/>
      <c r="E68" s="278">
        <f>SUM(E64:E67)</f>
        <v>0</v>
      </c>
      <c r="F68" s="321"/>
      <c r="G68" s="278">
        <f>SUM(G64:G67)</f>
        <v>0</v>
      </c>
      <c r="H68" s="278">
        <f>SUM(H64:H67)</f>
        <v>0</v>
      </c>
      <c r="K68" s="12"/>
      <c r="L68" s="12"/>
      <c r="M68" s="12"/>
      <c r="N68" s="12"/>
      <c r="O68" s="12"/>
      <c r="P68" s="12"/>
      <c r="Q68" s="12"/>
      <c r="R68" s="12"/>
      <c r="S68" s="12"/>
    </row>
    <row r="70" spans="1:7" ht="12">
      <c r="A70" s="27" t="s">
        <v>245</v>
      </c>
      <c r="C70" s="31"/>
      <c r="D70" s="31"/>
      <c r="E70" s="31"/>
      <c r="F70" s="31"/>
      <c r="G70" s="31"/>
    </row>
    <row r="71" spans="2:7" ht="12">
      <c r="B71" s="31"/>
      <c r="C71" s="31"/>
      <c r="D71" s="31"/>
      <c r="E71" s="31"/>
      <c r="F71" s="31"/>
      <c r="G71" s="31"/>
    </row>
    <row r="72" spans="1:8" ht="6.75" customHeight="1">
      <c r="A72" s="432" t="s">
        <v>121</v>
      </c>
      <c r="B72" s="432" t="s">
        <v>113</v>
      </c>
      <c r="C72" s="432"/>
      <c r="D72" s="432" t="s">
        <v>114</v>
      </c>
      <c r="E72" s="432" t="s">
        <v>235</v>
      </c>
      <c r="F72" s="432" t="s">
        <v>236</v>
      </c>
      <c r="G72" s="432" t="s">
        <v>23</v>
      </c>
      <c r="H72" s="441" t="s">
        <v>231</v>
      </c>
    </row>
    <row r="73" spans="1:8" ht="6.75" customHeight="1">
      <c r="A73" s="432"/>
      <c r="B73" s="432"/>
      <c r="C73" s="432"/>
      <c r="D73" s="432"/>
      <c r="E73" s="432"/>
      <c r="F73" s="432"/>
      <c r="G73" s="432"/>
      <c r="H73" s="442"/>
    </row>
    <row r="74" spans="1:8" ht="12">
      <c r="A74" s="29">
        <v>1</v>
      </c>
      <c r="B74" s="433"/>
      <c r="C74" s="433"/>
      <c r="D74" s="318"/>
      <c r="E74" s="13">
        <v>0</v>
      </c>
      <c r="F74" s="30">
        <v>0.19</v>
      </c>
      <c r="G74" s="36">
        <f>E74*F74</f>
        <v>0</v>
      </c>
      <c r="H74" s="13">
        <f>E74+G74</f>
        <v>0</v>
      </c>
    </row>
    <row r="75" spans="1:8" ht="12">
      <c r="A75" s="29">
        <v>2</v>
      </c>
      <c r="B75" s="433"/>
      <c r="C75" s="433"/>
      <c r="D75" s="318"/>
      <c r="E75" s="13">
        <v>0</v>
      </c>
      <c r="F75" s="30">
        <v>0.19</v>
      </c>
      <c r="G75" s="36">
        <f>E75*F75</f>
        <v>0</v>
      </c>
      <c r="H75" s="13">
        <f>E75+G75</f>
        <v>0</v>
      </c>
    </row>
    <row r="76" spans="1:8" ht="12">
      <c r="A76" s="29">
        <v>3</v>
      </c>
      <c r="B76" s="433"/>
      <c r="C76" s="433"/>
      <c r="D76" s="318"/>
      <c r="E76" s="13">
        <v>0</v>
      </c>
      <c r="F76" s="30"/>
      <c r="G76" s="36">
        <f>E76*F76</f>
        <v>0</v>
      </c>
      <c r="H76" s="13">
        <f>E76+G76</f>
        <v>0</v>
      </c>
    </row>
    <row r="77" spans="1:8" ht="15" customHeight="1">
      <c r="A77" s="434" t="s">
        <v>120</v>
      </c>
      <c r="B77" s="435"/>
      <c r="C77" s="435"/>
      <c r="D77" s="436"/>
      <c r="E77" s="17">
        <f>SUM(E74:E76)</f>
        <v>0</v>
      </c>
      <c r="F77" s="37"/>
      <c r="G77" s="17">
        <f>SUM(G74:G76)</f>
        <v>0</v>
      </c>
      <c r="H77" s="17">
        <f>SUM(H74:H76)</f>
        <v>0</v>
      </c>
    </row>
    <row r="78" ht="6" customHeight="1"/>
    <row r="79" spans="6:7" ht="12">
      <c r="F79" s="23" t="s">
        <v>246</v>
      </c>
      <c r="G79" s="22">
        <f>+G77-RS!D265</f>
        <v>0</v>
      </c>
    </row>
    <row r="80" ht="6.75" customHeight="1"/>
    <row r="81" ht="6.75" customHeight="1"/>
    <row r="82" ht="12">
      <c r="A82" s="27" t="s">
        <v>227</v>
      </c>
    </row>
    <row r="83" ht="6.75" customHeight="1"/>
    <row r="84" spans="1:8" ht="9.75" customHeight="1">
      <c r="A84" s="432" t="s">
        <v>121</v>
      </c>
      <c r="B84" s="432" t="s">
        <v>113</v>
      </c>
      <c r="C84" s="432"/>
      <c r="D84" s="432" t="s">
        <v>114</v>
      </c>
      <c r="E84" s="432" t="s">
        <v>235</v>
      </c>
      <c r="F84" s="443" t="s">
        <v>238</v>
      </c>
      <c r="G84" s="443" t="s">
        <v>239</v>
      </c>
      <c r="H84" s="432" t="s">
        <v>231</v>
      </c>
    </row>
    <row r="85" spans="1:8" ht="16.5" customHeight="1">
      <c r="A85" s="432"/>
      <c r="B85" s="432"/>
      <c r="C85" s="432"/>
      <c r="D85" s="432"/>
      <c r="E85" s="432"/>
      <c r="F85" s="444"/>
      <c r="G85" s="444"/>
      <c r="H85" s="432"/>
    </row>
    <row r="86" spans="1:8" ht="13.5" customHeight="1">
      <c r="A86" s="29">
        <v>1</v>
      </c>
      <c r="B86" s="433"/>
      <c r="C86" s="433"/>
      <c r="D86" s="318"/>
      <c r="E86" s="277">
        <v>0</v>
      </c>
      <c r="F86" s="30">
        <v>0.19</v>
      </c>
      <c r="G86" s="277">
        <f>+E86*F86</f>
        <v>0</v>
      </c>
      <c r="H86" s="277">
        <f>+E86</f>
        <v>0</v>
      </c>
    </row>
    <row r="87" spans="1:8" ht="13.5" customHeight="1">
      <c r="A87" s="29">
        <v>2</v>
      </c>
      <c r="B87" s="433"/>
      <c r="C87" s="433"/>
      <c r="D87" s="318"/>
      <c r="E87" s="277">
        <v>0</v>
      </c>
      <c r="F87" s="30">
        <v>0.19</v>
      </c>
      <c r="G87" s="277">
        <f>+E87*F87</f>
        <v>0</v>
      </c>
      <c r="H87" s="277">
        <f>+E87</f>
        <v>0</v>
      </c>
    </row>
    <row r="88" spans="1:8" ht="13.5" customHeight="1">
      <c r="A88" s="29">
        <v>3</v>
      </c>
      <c r="B88" s="437"/>
      <c r="C88" s="438"/>
      <c r="D88" s="318"/>
      <c r="E88" s="277">
        <v>0</v>
      </c>
      <c r="F88" s="30">
        <v>0.19</v>
      </c>
      <c r="G88" s="277">
        <f>+E88*F88</f>
        <v>0</v>
      </c>
      <c r="H88" s="277">
        <f>+E88</f>
        <v>0</v>
      </c>
    </row>
    <row r="89" spans="1:8" ht="13.5" customHeight="1">
      <c r="A89" s="29">
        <v>4</v>
      </c>
      <c r="B89" s="437"/>
      <c r="C89" s="438"/>
      <c r="D89" s="318"/>
      <c r="E89" s="277">
        <v>0</v>
      </c>
      <c r="F89" s="30">
        <v>0.19</v>
      </c>
      <c r="G89" s="277">
        <f>+E89*F89</f>
        <v>0</v>
      </c>
      <c r="H89" s="277">
        <f>+E89</f>
        <v>0</v>
      </c>
    </row>
    <row r="90" spans="1:8" ht="12">
      <c r="A90" s="434" t="s">
        <v>120</v>
      </c>
      <c r="B90" s="435"/>
      <c r="C90" s="435"/>
      <c r="D90" s="436"/>
      <c r="E90" s="278">
        <f>SUM(E86:E89)</f>
        <v>0</v>
      </c>
      <c r="F90" s="17"/>
      <c r="G90" s="278">
        <f>SUM(G86:G89)</f>
        <v>0</v>
      </c>
      <c r="H90" s="278">
        <f>SUM(H86:H89)</f>
        <v>0</v>
      </c>
    </row>
    <row r="91" ht="5.25" customHeight="1"/>
    <row r="92" ht="12">
      <c r="A92" s="38" t="s">
        <v>241</v>
      </c>
    </row>
    <row r="93" ht="7.5" customHeight="1"/>
    <row r="94" spans="1:22" ht="7.5" customHeight="1">
      <c r="A94" s="432" t="s">
        <v>121</v>
      </c>
      <c r="B94" s="432" t="s">
        <v>113</v>
      </c>
      <c r="C94" s="432"/>
      <c r="D94" s="432" t="s">
        <v>114</v>
      </c>
      <c r="E94" s="432" t="s">
        <v>228</v>
      </c>
      <c r="F94" s="20"/>
      <c r="O94" s="1"/>
      <c r="P94" s="1"/>
      <c r="Q94" s="1"/>
      <c r="R94" s="1"/>
      <c r="S94" s="1"/>
      <c r="T94" s="1"/>
      <c r="U94" s="1"/>
      <c r="V94" s="1"/>
    </row>
    <row r="95" spans="1:22" ht="6" customHeight="1">
      <c r="A95" s="432"/>
      <c r="B95" s="432"/>
      <c r="C95" s="432"/>
      <c r="D95" s="432"/>
      <c r="E95" s="432"/>
      <c r="F95" s="20"/>
      <c r="O95" s="1"/>
      <c r="P95" s="1"/>
      <c r="Q95" s="1"/>
      <c r="R95" s="1"/>
      <c r="S95" s="1"/>
      <c r="T95" s="1"/>
      <c r="U95" s="1"/>
      <c r="V95" s="1"/>
    </row>
    <row r="96" spans="1:22" ht="15" customHeight="1">
      <c r="A96" s="29">
        <v>1</v>
      </c>
      <c r="B96" s="433"/>
      <c r="C96" s="433"/>
      <c r="D96" s="318"/>
      <c r="E96" s="277">
        <v>0</v>
      </c>
      <c r="F96" s="39"/>
      <c r="O96" s="1"/>
      <c r="P96" s="1"/>
      <c r="Q96" s="1"/>
      <c r="R96" s="1"/>
      <c r="S96" s="1"/>
      <c r="T96" s="1"/>
      <c r="U96" s="1"/>
      <c r="V96" s="1"/>
    </row>
    <row r="97" spans="1:22" ht="15" customHeight="1">
      <c r="A97" s="29">
        <v>2</v>
      </c>
      <c r="B97" s="433"/>
      <c r="C97" s="433"/>
      <c r="D97" s="318"/>
      <c r="E97" s="277">
        <v>0</v>
      </c>
      <c r="F97" s="39"/>
      <c r="O97" s="1"/>
      <c r="P97" s="1"/>
      <c r="Q97" s="1"/>
      <c r="R97" s="1"/>
      <c r="S97" s="1"/>
      <c r="T97" s="1"/>
      <c r="U97" s="1"/>
      <c r="V97" s="1"/>
    </row>
    <row r="98" spans="1:22" ht="15" customHeight="1">
      <c r="A98" s="29">
        <v>3</v>
      </c>
      <c r="B98" s="437"/>
      <c r="C98" s="438"/>
      <c r="D98" s="318"/>
      <c r="E98" s="277">
        <v>0</v>
      </c>
      <c r="F98" s="39"/>
      <c r="O98" s="1"/>
      <c r="P98" s="1"/>
      <c r="Q98" s="1"/>
      <c r="R98" s="1"/>
      <c r="S98" s="1"/>
      <c r="T98" s="1"/>
      <c r="U98" s="1"/>
      <c r="V98" s="1"/>
    </row>
    <row r="99" spans="1:22" ht="15" customHeight="1">
      <c r="A99" s="29">
        <v>4</v>
      </c>
      <c r="B99" s="437"/>
      <c r="C99" s="438"/>
      <c r="D99" s="318"/>
      <c r="E99" s="277">
        <v>0</v>
      </c>
      <c r="F99" s="39"/>
      <c r="O99" s="1"/>
      <c r="P99" s="1"/>
      <c r="Q99" s="1"/>
      <c r="R99" s="1"/>
      <c r="S99" s="1"/>
      <c r="T99" s="1"/>
      <c r="U99" s="1"/>
      <c r="V99" s="1"/>
    </row>
    <row r="100" spans="1:22" ht="15" customHeight="1">
      <c r="A100" s="434" t="s">
        <v>120</v>
      </c>
      <c r="B100" s="435"/>
      <c r="C100" s="435"/>
      <c r="D100" s="436"/>
      <c r="E100" s="278">
        <f>SUM(E96:E99)</f>
        <v>0</v>
      </c>
      <c r="F100" s="40"/>
      <c r="O100" s="1"/>
      <c r="P100" s="1"/>
      <c r="Q100" s="1"/>
      <c r="R100" s="1"/>
      <c r="S100" s="1"/>
      <c r="T100" s="1"/>
      <c r="U100" s="1"/>
      <c r="V100" s="1"/>
    </row>
  </sheetData>
  <sheetProtection/>
  <mergeCells count="110">
    <mergeCell ref="H62:H63"/>
    <mergeCell ref="F62:F63"/>
    <mergeCell ref="B88:C88"/>
    <mergeCell ref="B89:C89"/>
    <mergeCell ref="A90:D90"/>
    <mergeCell ref="A62:A63"/>
    <mergeCell ref="B62:C63"/>
    <mergeCell ref="F84:F85"/>
    <mergeCell ref="G84:G85"/>
    <mergeCell ref="H84:H85"/>
    <mergeCell ref="A84:A85"/>
    <mergeCell ref="B84:C85"/>
    <mergeCell ref="D84:D85"/>
    <mergeCell ref="E84:E85"/>
    <mergeCell ref="E62:E63"/>
    <mergeCell ref="B76:C76"/>
    <mergeCell ref="B75:C75"/>
    <mergeCell ref="A77:D77"/>
    <mergeCell ref="G62:G63"/>
    <mergeCell ref="E72:E73"/>
    <mergeCell ref="H72:H73"/>
    <mergeCell ref="E8:E9"/>
    <mergeCell ref="G8:G9"/>
    <mergeCell ref="I8:I9"/>
    <mergeCell ref="F8:F9"/>
    <mergeCell ref="H8:H9"/>
    <mergeCell ref="E18:E19"/>
    <mergeCell ref="F18:F19"/>
    <mergeCell ref="G18:G19"/>
    <mergeCell ref="H18:H19"/>
    <mergeCell ref="I18:I19"/>
    <mergeCell ref="A100:D100"/>
    <mergeCell ref="E94:E95"/>
    <mergeCell ref="B96:C96"/>
    <mergeCell ref="B97:C97"/>
    <mergeCell ref="B98:C98"/>
    <mergeCell ref="B99:C99"/>
    <mergeCell ref="A94:A95"/>
    <mergeCell ref="D94:D95"/>
    <mergeCell ref="B56:C56"/>
    <mergeCell ref="B67:C67"/>
    <mergeCell ref="A68:D68"/>
    <mergeCell ref="B66:C66"/>
    <mergeCell ref="A58:D58"/>
    <mergeCell ref="B64:C64"/>
    <mergeCell ref="B65:C65"/>
    <mergeCell ref="D62:D63"/>
    <mergeCell ref="B86:C86"/>
    <mergeCell ref="B57:C57"/>
    <mergeCell ref="B51:C51"/>
    <mergeCell ref="B53:C53"/>
    <mergeCell ref="B54:C54"/>
    <mergeCell ref="B74:C74"/>
    <mergeCell ref="B94:C95"/>
    <mergeCell ref="G28:G29"/>
    <mergeCell ref="E28:E29"/>
    <mergeCell ref="F28:F29"/>
    <mergeCell ref="I38:I39"/>
    <mergeCell ref="H28:H29"/>
    <mergeCell ref="B87:C87"/>
    <mergeCell ref="B45:C45"/>
    <mergeCell ref="B46:C46"/>
    <mergeCell ref="B47:C47"/>
    <mergeCell ref="B55:C55"/>
    <mergeCell ref="B49:C49"/>
    <mergeCell ref="B42:C42"/>
    <mergeCell ref="B43:C43"/>
    <mergeCell ref="B44:C44"/>
    <mergeCell ref="B48:C48"/>
    <mergeCell ref="I28:I29"/>
    <mergeCell ref="E38:E39"/>
    <mergeCell ref="F38:F39"/>
    <mergeCell ref="G38:G39"/>
    <mergeCell ref="H38:H39"/>
    <mergeCell ref="B41:C41"/>
    <mergeCell ref="B32:C32"/>
    <mergeCell ref="B33:C33"/>
    <mergeCell ref="A24:D24"/>
    <mergeCell ref="B31:C31"/>
    <mergeCell ref="A38:A39"/>
    <mergeCell ref="B38:C39"/>
    <mergeCell ref="A34:D34"/>
    <mergeCell ref="D38:D39"/>
    <mergeCell ref="A28:A29"/>
    <mergeCell ref="B28:C29"/>
    <mergeCell ref="D28:D29"/>
    <mergeCell ref="D18:D19"/>
    <mergeCell ref="B11:C11"/>
    <mergeCell ref="B13:C13"/>
    <mergeCell ref="A14:D14"/>
    <mergeCell ref="B20:C20"/>
    <mergeCell ref="B21:C21"/>
    <mergeCell ref="B22:C22"/>
    <mergeCell ref="B12:C12"/>
    <mergeCell ref="F72:F73"/>
    <mergeCell ref="G72:G73"/>
    <mergeCell ref="A72:A73"/>
    <mergeCell ref="B72:C73"/>
    <mergeCell ref="D72:D73"/>
    <mergeCell ref="B23:C23"/>
    <mergeCell ref="B40:C40"/>
    <mergeCell ref="B30:C30"/>
    <mergeCell ref="B52:C52"/>
    <mergeCell ref="B50:C50"/>
    <mergeCell ref="A8:A9"/>
    <mergeCell ref="B8:C9"/>
    <mergeCell ref="B10:C10"/>
    <mergeCell ref="D8:D9"/>
    <mergeCell ref="A18:A19"/>
    <mergeCell ref="B18:C19"/>
  </mergeCells>
  <dataValidations count="2">
    <dataValidation type="list" allowBlank="1" showInputMessage="1" showErrorMessage="1" sqref="F65:F67">
      <formula1>"6%,12%,18%"</formula1>
    </dataValidation>
    <dataValidation type="list" allowBlank="1" showInputMessage="1" showErrorMessage="1" sqref="F10:F13 F20:F23 F30:F33 F40:F57 F64 F74:F76 F86:F89">
      <formula1>"7%,13%,19%"</formula1>
    </dataValidation>
  </dataValidations>
  <printOptions/>
  <pageMargins left="0.2" right="0.2" top="0.23" bottom="0.23" header="0.19" footer="0.19"/>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AH52"/>
  <sheetViews>
    <sheetView zoomScalePageLayoutView="0" workbookViewId="0" topLeftCell="A1">
      <selection activeCell="A4" sqref="A4:A5"/>
    </sheetView>
  </sheetViews>
  <sheetFormatPr defaultColWidth="11.421875" defaultRowHeight="12.75"/>
  <cols>
    <col min="1" max="1" width="6.00390625" style="6" customWidth="1"/>
    <col min="2" max="2" width="13.140625" style="42" customWidth="1"/>
    <col min="3" max="3" width="11.140625" style="42" customWidth="1"/>
    <col min="4" max="4" width="9.7109375" style="42" customWidth="1"/>
    <col min="5" max="5" width="11.140625" style="42" customWidth="1"/>
    <col min="6" max="6" width="12.140625" style="42" customWidth="1"/>
    <col min="7" max="7" width="12.421875" style="42" customWidth="1"/>
    <col min="8" max="8" width="12.140625" style="42" customWidth="1"/>
    <col min="9" max="9" width="10.57421875" style="42" customWidth="1"/>
    <col min="10" max="10" width="11.28125" style="42" customWidth="1"/>
    <col min="11" max="11" width="11.140625" style="42" customWidth="1"/>
    <col min="12" max="13" width="12.57421875" style="42" customWidth="1"/>
    <col min="14" max="14" width="10.57421875" style="42" customWidth="1"/>
    <col min="15" max="15" width="11.8515625" style="42" customWidth="1"/>
    <col min="16" max="16" width="10.8515625" style="42" customWidth="1"/>
    <col min="17" max="17" width="12.57421875" style="42" customWidth="1"/>
    <col min="18" max="18" width="11.140625" style="42" customWidth="1"/>
    <col min="19" max="19" width="10.7109375" style="42" customWidth="1"/>
    <col min="20" max="20" width="10.57421875" style="42" customWidth="1"/>
    <col min="21" max="21" width="8.421875" style="42" customWidth="1"/>
    <col min="22" max="22" width="11.8515625" style="42" customWidth="1"/>
    <col min="23" max="23" width="10.57421875" style="42" customWidth="1"/>
    <col min="24" max="24" width="12.28125" style="42" customWidth="1"/>
    <col min="25" max="27" width="11.421875" style="42" customWidth="1"/>
    <col min="28" max="28" width="11.421875" style="24" customWidth="1"/>
    <col min="29" max="29" width="12.00390625" style="24" customWidth="1"/>
    <col min="30" max="34" width="11.421875" style="24" customWidth="1"/>
    <col min="35" max="35" width="12.7109375" style="6" customWidth="1"/>
    <col min="36" max="16384" width="11.421875" style="6" customWidth="1"/>
  </cols>
  <sheetData>
    <row r="1" ht="9" customHeight="1"/>
    <row r="2" spans="1:6" ht="12">
      <c r="A2" s="43" t="s">
        <v>230</v>
      </c>
      <c r="B2" s="44"/>
      <c r="C2" s="44"/>
      <c r="D2" s="44"/>
      <c r="E2" s="44"/>
      <c r="F2" s="44"/>
    </row>
    <row r="3" spans="2:6" ht="6.75" customHeight="1" thickBot="1">
      <c r="B3" s="45"/>
      <c r="C3" s="45"/>
      <c r="D3" s="45"/>
      <c r="E3" s="45"/>
      <c r="F3" s="45"/>
    </row>
    <row r="4" spans="1:34" ht="12" customHeight="1">
      <c r="A4" s="453" t="s">
        <v>121</v>
      </c>
      <c r="B4" s="465" t="s">
        <v>117</v>
      </c>
      <c r="C4" s="466"/>
      <c r="D4" s="463" t="s">
        <v>114</v>
      </c>
      <c r="E4" s="450" t="s">
        <v>229</v>
      </c>
      <c r="F4" s="468" t="s">
        <v>133</v>
      </c>
      <c r="G4" s="445" t="s">
        <v>132</v>
      </c>
      <c r="H4" s="446"/>
      <c r="I4" s="447"/>
      <c r="J4" s="467" t="s">
        <v>242</v>
      </c>
      <c r="K4" s="446"/>
      <c r="L4" s="447"/>
      <c r="M4" s="450" t="s">
        <v>131</v>
      </c>
      <c r="N4" s="448" t="s">
        <v>119</v>
      </c>
      <c r="O4" s="470" t="s">
        <v>23</v>
      </c>
      <c r="P4" s="471"/>
      <c r="Q4" s="471"/>
      <c r="R4" s="471"/>
      <c r="S4" s="471"/>
      <c r="T4" s="472"/>
      <c r="U4" s="450" t="s">
        <v>118</v>
      </c>
      <c r="V4" s="448" t="s">
        <v>116</v>
      </c>
      <c r="W4" s="24"/>
      <c r="X4" s="24"/>
      <c r="Y4" s="24"/>
      <c r="Z4" s="6"/>
      <c r="AA4" s="6"/>
      <c r="AB4" s="6"/>
      <c r="AC4" s="6"/>
      <c r="AD4" s="6"/>
      <c r="AE4" s="6"/>
      <c r="AF4" s="6"/>
      <c r="AG4" s="6"/>
      <c r="AH4" s="6"/>
    </row>
    <row r="5" spans="1:34" ht="11.25" customHeight="1">
      <c r="A5" s="454"/>
      <c r="B5" s="457"/>
      <c r="C5" s="458"/>
      <c r="D5" s="464"/>
      <c r="E5" s="451"/>
      <c r="F5" s="469"/>
      <c r="G5" s="46" t="s">
        <v>228</v>
      </c>
      <c r="H5" s="46" t="s">
        <v>30</v>
      </c>
      <c r="I5" s="47" t="s">
        <v>23</v>
      </c>
      <c r="J5" s="48" t="s">
        <v>328</v>
      </c>
      <c r="K5" s="46" t="s">
        <v>329</v>
      </c>
      <c r="L5" s="47" t="s">
        <v>330</v>
      </c>
      <c r="M5" s="451"/>
      <c r="N5" s="449"/>
      <c r="O5" s="48" t="s">
        <v>331</v>
      </c>
      <c r="P5" s="46" t="s">
        <v>332</v>
      </c>
      <c r="Q5" s="46" t="s">
        <v>333</v>
      </c>
      <c r="R5" s="46" t="s">
        <v>337</v>
      </c>
      <c r="S5" s="46" t="s">
        <v>340</v>
      </c>
      <c r="T5" s="47" t="s">
        <v>341</v>
      </c>
      <c r="U5" s="451"/>
      <c r="V5" s="449"/>
      <c r="W5" s="24"/>
      <c r="X5" s="24"/>
      <c r="Y5" s="24"/>
      <c r="Z5" s="6"/>
      <c r="AA5" s="6"/>
      <c r="AB5" s="6"/>
      <c r="AC5" s="6"/>
      <c r="AD5" s="6"/>
      <c r="AE5" s="6"/>
      <c r="AF5" s="6"/>
      <c r="AG5" s="6"/>
      <c r="AH5" s="6"/>
    </row>
    <row r="6" spans="1:34" ht="12">
      <c r="A6" s="49">
        <v>1</v>
      </c>
      <c r="B6" s="452"/>
      <c r="C6" s="452"/>
      <c r="D6" s="323"/>
      <c r="E6" s="327">
        <v>0</v>
      </c>
      <c r="F6" s="327">
        <v>0</v>
      </c>
      <c r="G6" s="327">
        <v>0</v>
      </c>
      <c r="H6" s="30">
        <v>0.19</v>
      </c>
      <c r="I6" s="328">
        <f>+G6*H6</f>
        <v>0</v>
      </c>
      <c r="J6" s="326">
        <v>0</v>
      </c>
      <c r="K6" s="327">
        <v>0</v>
      </c>
      <c r="L6" s="328">
        <v>0</v>
      </c>
      <c r="M6" s="326">
        <f>+IF('DM'!$K$25="X",J6+K6+L6,0)</f>
        <v>0</v>
      </c>
      <c r="N6" s="329">
        <f>+M6*1%</f>
        <v>0</v>
      </c>
      <c r="O6" s="330">
        <f aca="true" t="shared" si="0" ref="O6:O14">IF(J6&lt;&gt;0,J6+N6,0)</f>
        <v>0</v>
      </c>
      <c r="P6" s="331">
        <f>IF(K6&lt;&gt;0,K6+N6,0)</f>
        <v>0</v>
      </c>
      <c r="Q6" s="331">
        <f>IF(L6&lt;&gt;0,L6+N6,0)</f>
        <v>0</v>
      </c>
      <c r="R6" s="331">
        <f>O6*7%</f>
        <v>0</v>
      </c>
      <c r="S6" s="331">
        <f>P6*13%</f>
        <v>0</v>
      </c>
      <c r="T6" s="329">
        <f>Q6*19%</f>
        <v>0</v>
      </c>
      <c r="U6" s="202">
        <f>+IF(OR(E6&lt;&gt;0,G6&lt;&gt;0,J6&lt;&gt;0,K6&lt;&gt;0,L6&lt;&gt;0),0.6,0)</f>
        <v>0</v>
      </c>
      <c r="V6" s="329">
        <f>+E6+F6+G6+J6+K6+L6+N6+R6+S6+T6+U6</f>
        <v>0</v>
      </c>
      <c r="W6" s="24"/>
      <c r="X6" s="24"/>
      <c r="Y6" s="24"/>
      <c r="Z6" s="6"/>
      <c r="AA6" s="6"/>
      <c r="AB6" s="6"/>
      <c r="AC6" s="6"/>
      <c r="AD6" s="6"/>
      <c r="AE6" s="6"/>
      <c r="AF6" s="6"/>
      <c r="AG6" s="6"/>
      <c r="AH6" s="6"/>
    </row>
    <row r="7" spans="1:34" ht="12">
      <c r="A7" s="49">
        <v>2</v>
      </c>
      <c r="B7" s="452"/>
      <c r="C7" s="452"/>
      <c r="D7" s="323"/>
      <c r="E7" s="327">
        <v>0</v>
      </c>
      <c r="F7" s="327">
        <v>0</v>
      </c>
      <c r="G7" s="327">
        <v>0</v>
      </c>
      <c r="H7" s="30">
        <v>0.19</v>
      </c>
      <c r="I7" s="328">
        <f>+G7*H7</f>
        <v>0</v>
      </c>
      <c r="J7" s="326">
        <v>0</v>
      </c>
      <c r="K7" s="327">
        <v>0</v>
      </c>
      <c r="L7" s="328">
        <v>0</v>
      </c>
      <c r="M7" s="326">
        <f>+IF('DM'!$K$25="X",J7+K7+L7,0)</f>
        <v>0</v>
      </c>
      <c r="N7" s="329">
        <f aca="true" t="shared" si="1" ref="N7:N25">+M7*1%</f>
        <v>0</v>
      </c>
      <c r="O7" s="330">
        <f t="shared" si="0"/>
        <v>0</v>
      </c>
      <c r="P7" s="331">
        <f aca="true" t="shared" si="2" ref="P7:P25">IF(K7&lt;&gt;0,K7+N7,0)</f>
        <v>0</v>
      </c>
      <c r="Q7" s="331">
        <f aca="true" t="shared" si="3" ref="Q7:Q25">IF(L7&lt;&gt;0,L7+N7,0)</f>
        <v>0</v>
      </c>
      <c r="R7" s="331">
        <f aca="true" t="shared" si="4" ref="R7:R25">O7*7%</f>
        <v>0</v>
      </c>
      <c r="S7" s="331">
        <f aca="true" t="shared" si="5" ref="S7:S25">P7*13%</f>
        <v>0</v>
      </c>
      <c r="T7" s="329">
        <f aca="true" t="shared" si="6" ref="T7:T25">Q7*19%</f>
        <v>0</v>
      </c>
      <c r="U7" s="202">
        <f aca="true" t="shared" si="7" ref="U7:U25">+IF(OR(E7&lt;&gt;0,G7&lt;&gt;0,J7&lt;&gt;0,K7&lt;&gt;0,L7&lt;&gt;0),0.6,0)</f>
        <v>0</v>
      </c>
      <c r="V7" s="329">
        <f aca="true" t="shared" si="8" ref="V7:V14">+E7+F7+G7+J7+K7+L7+N7+R7+S7+T7+U7</f>
        <v>0</v>
      </c>
      <c r="W7" s="24"/>
      <c r="X7" s="24"/>
      <c r="Y7" s="24"/>
      <c r="Z7" s="6"/>
      <c r="AA7" s="6"/>
      <c r="AB7" s="6"/>
      <c r="AC7" s="6"/>
      <c r="AD7" s="6"/>
      <c r="AE7" s="6"/>
      <c r="AF7" s="6"/>
      <c r="AG7" s="6"/>
      <c r="AH7" s="6"/>
    </row>
    <row r="8" spans="1:34" ht="12">
      <c r="A8" s="49">
        <v>3</v>
      </c>
      <c r="B8" s="452"/>
      <c r="C8" s="452"/>
      <c r="D8" s="323"/>
      <c r="E8" s="327">
        <v>0</v>
      </c>
      <c r="F8" s="327">
        <v>0</v>
      </c>
      <c r="G8" s="327">
        <v>0</v>
      </c>
      <c r="H8" s="30">
        <v>0.19</v>
      </c>
      <c r="I8" s="328">
        <f>+G8*H8</f>
        <v>0</v>
      </c>
      <c r="J8" s="326">
        <v>0</v>
      </c>
      <c r="K8" s="327">
        <v>0</v>
      </c>
      <c r="L8" s="328">
        <v>0</v>
      </c>
      <c r="M8" s="326">
        <f>+IF('DM'!$K$25="X",J8+K8+L8,0)</f>
        <v>0</v>
      </c>
      <c r="N8" s="329">
        <f t="shared" si="1"/>
        <v>0</v>
      </c>
      <c r="O8" s="330">
        <f t="shared" si="0"/>
        <v>0</v>
      </c>
      <c r="P8" s="331">
        <f t="shared" si="2"/>
        <v>0</v>
      </c>
      <c r="Q8" s="331">
        <f t="shared" si="3"/>
        <v>0</v>
      </c>
      <c r="R8" s="331">
        <f t="shared" si="4"/>
        <v>0</v>
      </c>
      <c r="S8" s="331">
        <f t="shared" si="5"/>
        <v>0</v>
      </c>
      <c r="T8" s="329">
        <f t="shared" si="6"/>
        <v>0</v>
      </c>
      <c r="U8" s="202">
        <f t="shared" si="7"/>
        <v>0</v>
      </c>
      <c r="V8" s="329">
        <f t="shared" si="8"/>
        <v>0</v>
      </c>
      <c r="W8" s="24"/>
      <c r="X8" s="24"/>
      <c r="Y8" s="24"/>
      <c r="Z8" s="6"/>
      <c r="AA8" s="6"/>
      <c r="AB8" s="6"/>
      <c r="AC8" s="6"/>
      <c r="AD8" s="6"/>
      <c r="AE8" s="6"/>
      <c r="AF8" s="6"/>
      <c r="AG8" s="6"/>
      <c r="AH8" s="6"/>
    </row>
    <row r="9" spans="1:34" ht="12">
      <c r="A9" s="49">
        <v>4</v>
      </c>
      <c r="B9" s="452"/>
      <c r="C9" s="452"/>
      <c r="D9" s="323"/>
      <c r="E9" s="327">
        <v>0</v>
      </c>
      <c r="F9" s="327">
        <v>0</v>
      </c>
      <c r="G9" s="327">
        <v>0</v>
      </c>
      <c r="H9" s="30">
        <v>0.19</v>
      </c>
      <c r="I9" s="328">
        <f aca="true" t="shared" si="9" ref="I9:I25">+G9*H9</f>
        <v>0</v>
      </c>
      <c r="J9" s="326">
        <v>0</v>
      </c>
      <c r="K9" s="327">
        <v>0</v>
      </c>
      <c r="L9" s="328">
        <v>0</v>
      </c>
      <c r="M9" s="326">
        <f>+IF('DM'!$K$25="X",J9+K9+L9,0)</f>
        <v>0</v>
      </c>
      <c r="N9" s="329">
        <f>+M9*1%</f>
        <v>0</v>
      </c>
      <c r="O9" s="330">
        <f t="shared" si="0"/>
        <v>0</v>
      </c>
      <c r="P9" s="331">
        <f t="shared" si="2"/>
        <v>0</v>
      </c>
      <c r="Q9" s="331">
        <f t="shared" si="3"/>
        <v>0</v>
      </c>
      <c r="R9" s="331">
        <f t="shared" si="4"/>
        <v>0</v>
      </c>
      <c r="S9" s="331">
        <f t="shared" si="5"/>
        <v>0</v>
      </c>
      <c r="T9" s="329">
        <f t="shared" si="6"/>
        <v>0</v>
      </c>
      <c r="U9" s="202">
        <f t="shared" si="7"/>
        <v>0</v>
      </c>
      <c r="V9" s="329">
        <f t="shared" si="8"/>
        <v>0</v>
      </c>
      <c r="W9" s="24"/>
      <c r="X9" s="24"/>
      <c r="Y9" s="24"/>
      <c r="Z9" s="6"/>
      <c r="AA9" s="6"/>
      <c r="AB9" s="6"/>
      <c r="AC9" s="6"/>
      <c r="AD9" s="6"/>
      <c r="AE9" s="6"/>
      <c r="AF9" s="6"/>
      <c r="AG9" s="6"/>
      <c r="AH9" s="6"/>
    </row>
    <row r="10" spans="1:34" ht="12">
      <c r="A10" s="49">
        <v>5</v>
      </c>
      <c r="B10" s="452"/>
      <c r="C10" s="452"/>
      <c r="D10" s="323"/>
      <c r="E10" s="327">
        <v>0</v>
      </c>
      <c r="F10" s="327">
        <v>0</v>
      </c>
      <c r="G10" s="327">
        <v>0</v>
      </c>
      <c r="H10" s="30">
        <v>0.19</v>
      </c>
      <c r="I10" s="328">
        <f t="shared" si="9"/>
        <v>0</v>
      </c>
      <c r="J10" s="326">
        <v>0</v>
      </c>
      <c r="K10" s="327">
        <v>0</v>
      </c>
      <c r="L10" s="328">
        <v>0</v>
      </c>
      <c r="M10" s="326">
        <f>+IF('DM'!$K$25="X",J10+K10+L10,0)</f>
        <v>0</v>
      </c>
      <c r="N10" s="329">
        <f t="shared" si="1"/>
        <v>0</v>
      </c>
      <c r="O10" s="330">
        <f t="shared" si="0"/>
        <v>0</v>
      </c>
      <c r="P10" s="331">
        <f t="shared" si="2"/>
        <v>0</v>
      </c>
      <c r="Q10" s="331">
        <f t="shared" si="3"/>
        <v>0</v>
      </c>
      <c r="R10" s="331">
        <f t="shared" si="4"/>
        <v>0</v>
      </c>
      <c r="S10" s="331">
        <f t="shared" si="5"/>
        <v>0</v>
      </c>
      <c r="T10" s="329">
        <f t="shared" si="6"/>
        <v>0</v>
      </c>
      <c r="U10" s="202">
        <f t="shared" si="7"/>
        <v>0</v>
      </c>
      <c r="V10" s="329">
        <f t="shared" si="8"/>
        <v>0</v>
      </c>
      <c r="W10" s="24"/>
      <c r="X10" s="24"/>
      <c r="Y10" s="24"/>
      <c r="Z10" s="6"/>
      <c r="AA10" s="6"/>
      <c r="AB10" s="6"/>
      <c r="AC10" s="6"/>
      <c r="AD10" s="6"/>
      <c r="AE10" s="6"/>
      <c r="AF10" s="6"/>
      <c r="AG10" s="6"/>
      <c r="AH10" s="6"/>
    </row>
    <row r="11" spans="1:34" ht="12">
      <c r="A11" s="49">
        <v>6</v>
      </c>
      <c r="B11" s="452"/>
      <c r="C11" s="452"/>
      <c r="D11" s="323"/>
      <c r="E11" s="327">
        <v>0</v>
      </c>
      <c r="F11" s="327">
        <v>0</v>
      </c>
      <c r="G11" s="327">
        <v>0</v>
      </c>
      <c r="H11" s="30">
        <v>0.19</v>
      </c>
      <c r="I11" s="328">
        <f t="shared" si="9"/>
        <v>0</v>
      </c>
      <c r="J11" s="326">
        <v>0</v>
      </c>
      <c r="K11" s="327">
        <v>0</v>
      </c>
      <c r="L11" s="327">
        <v>0</v>
      </c>
      <c r="M11" s="326">
        <f>+IF('DM'!$K$25="X",J11+K11+L11,0)</f>
        <v>0</v>
      </c>
      <c r="N11" s="329">
        <f t="shared" si="1"/>
        <v>0</v>
      </c>
      <c r="O11" s="330">
        <f t="shared" si="0"/>
        <v>0</v>
      </c>
      <c r="P11" s="331">
        <f t="shared" si="2"/>
        <v>0</v>
      </c>
      <c r="Q11" s="331">
        <f t="shared" si="3"/>
        <v>0</v>
      </c>
      <c r="R11" s="331">
        <f t="shared" si="4"/>
        <v>0</v>
      </c>
      <c r="S11" s="331">
        <f t="shared" si="5"/>
        <v>0</v>
      </c>
      <c r="T11" s="329">
        <f t="shared" si="6"/>
        <v>0</v>
      </c>
      <c r="U11" s="202">
        <f t="shared" si="7"/>
        <v>0</v>
      </c>
      <c r="V11" s="329">
        <f t="shared" si="8"/>
        <v>0</v>
      </c>
      <c r="W11" s="24"/>
      <c r="X11" s="24"/>
      <c r="Y11" s="24"/>
      <c r="Z11" s="6"/>
      <c r="AA11" s="6"/>
      <c r="AB11" s="6"/>
      <c r="AC11" s="6"/>
      <c r="AD11" s="6"/>
      <c r="AE11" s="6"/>
      <c r="AF11" s="6"/>
      <c r="AG11" s="6"/>
      <c r="AH11" s="6"/>
    </row>
    <row r="12" spans="1:34" ht="12">
      <c r="A12" s="49">
        <v>7</v>
      </c>
      <c r="B12" s="452"/>
      <c r="C12" s="452"/>
      <c r="D12" s="323"/>
      <c r="E12" s="326">
        <v>0</v>
      </c>
      <c r="F12" s="327">
        <v>0</v>
      </c>
      <c r="G12" s="327">
        <v>0</v>
      </c>
      <c r="H12" s="30">
        <v>0.19</v>
      </c>
      <c r="I12" s="328">
        <f t="shared" si="9"/>
        <v>0</v>
      </c>
      <c r="J12" s="326">
        <v>0</v>
      </c>
      <c r="K12" s="327">
        <v>0</v>
      </c>
      <c r="L12" s="327">
        <v>0</v>
      </c>
      <c r="M12" s="326">
        <f>+IF('DM'!$K$25="X",J12+K12+L12,0)</f>
        <v>0</v>
      </c>
      <c r="N12" s="329">
        <f>+M12*1%</f>
        <v>0</v>
      </c>
      <c r="O12" s="330">
        <f t="shared" si="0"/>
        <v>0</v>
      </c>
      <c r="P12" s="331">
        <f t="shared" si="2"/>
        <v>0</v>
      </c>
      <c r="Q12" s="331">
        <f t="shared" si="3"/>
        <v>0</v>
      </c>
      <c r="R12" s="331">
        <f t="shared" si="4"/>
        <v>0</v>
      </c>
      <c r="S12" s="331">
        <f t="shared" si="5"/>
        <v>0</v>
      </c>
      <c r="T12" s="329">
        <f t="shared" si="6"/>
        <v>0</v>
      </c>
      <c r="U12" s="202">
        <f t="shared" si="7"/>
        <v>0</v>
      </c>
      <c r="V12" s="329">
        <f t="shared" si="8"/>
        <v>0</v>
      </c>
      <c r="W12" s="24"/>
      <c r="X12" s="24"/>
      <c r="Y12" s="24"/>
      <c r="Z12" s="6"/>
      <c r="AA12" s="6"/>
      <c r="AB12" s="6"/>
      <c r="AC12" s="6"/>
      <c r="AD12" s="6"/>
      <c r="AE12" s="6"/>
      <c r="AF12" s="6"/>
      <c r="AG12" s="6"/>
      <c r="AH12" s="6"/>
    </row>
    <row r="13" spans="1:34" ht="12">
      <c r="A13" s="49">
        <v>8</v>
      </c>
      <c r="B13" s="452"/>
      <c r="C13" s="452"/>
      <c r="D13" s="323"/>
      <c r="E13" s="326">
        <v>0</v>
      </c>
      <c r="F13" s="327">
        <v>0</v>
      </c>
      <c r="G13" s="327">
        <v>0</v>
      </c>
      <c r="H13" s="30">
        <v>0.19</v>
      </c>
      <c r="I13" s="328">
        <f t="shared" si="9"/>
        <v>0</v>
      </c>
      <c r="J13" s="326">
        <v>0</v>
      </c>
      <c r="K13" s="327">
        <v>0</v>
      </c>
      <c r="L13" s="327">
        <v>0</v>
      </c>
      <c r="M13" s="326">
        <f>+IF('DM'!$K$25="X",J13+K13+L13,0)</f>
        <v>0</v>
      </c>
      <c r="N13" s="329">
        <f>+M13*1%</f>
        <v>0</v>
      </c>
      <c r="O13" s="330">
        <f t="shared" si="0"/>
        <v>0</v>
      </c>
      <c r="P13" s="331">
        <f t="shared" si="2"/>
        <v>0</v>
      </c>
      <c r="Q13" s="331">
        <f t="shared" si="3"/>
        <v>0</v>
      </c>
      <c r="R13" s="331">
        <f t="shared" si="4"/>
        <v>0</v>
      </c>
      <c r="S13" s="331">
        <f t="shared" si="5"/>
        <v>0</v>
      </c>
      <c r="T13" s="329">
        <f t="shared" si="6"/>
        <v>0</v>
      </c>
      <c r="U13" s="202">
        <f t="shared" si="7"/>
        <v>0</v>
      </c>
      <c r="V13" s="329">
        <f t="shared" si="8"/>
        <v>0</v>
      </c>
      <c r="W13" s="24"/>
      <c r="X13" s="24"/>
      <c r="Y13" s="24"/>
      <c r="Z13" s="6"/>
      <c r="AA13" s="6"/>
      <c r="AB13" s="6"/>
      <c r="AC13" s="6"/>
      <c r="AD13" s="6"/>
      <c r="AE13" s="6"/>
      <c r="AF13" s="6"/>
      <c r="AG13" s="6"/>
      <c r="AH13" s="6"/>
    </row>
    <row r="14" spans="1:34" ht="12">
      <c r="A14" s="49">
        <v>9</v>
      </c>
      <c r="B14" s="452"/>
      <c r="C14" s="452"/>
      <c r="D14" s="323"/>
      <c r="E14" s="326">
        <v>0</v>
      </c>
      <c r="F14" s="327">
        <v>0</v>
      </c>
      <c r="G14" s="327">
        <v>0</v>
      </c>
      <c r="H14" s="30">
        <v>0.19</v>
      </c>
      <c r="I14" s="328">
        <f t="shared" si="9"/>
        <v>0</v>
      </c>
      <c r="J14" s="326">
        <v>0</v>
      </c>
      <c r="K14" s="327">
        <v>0</v>
      </c>
      <c r="L14" s="327">
        <v>0</v>
      </c>
      <c r="M14" s="326">
        <f>+IF('DM'!$K$25="X",J14+K14+L14,0)</f>
        <v>0</v>
      </c>
      <c r="N14" s="329">
        <f t="shared" si="1"/>
        <v>0</v>
      </c>
      <c r="O14" s="330">
        <f t="shared" si="0"/>
        <v>0</v>
      </c>
      <c r="P14" s="331">
        <f t="shared" si="2"/>
        <v>0</v>
      </c>
      <c r="Q14" s="331">
        <f t="shared" si="3"/>
        <v>0</v>
      </c>
      <c r="R14" s="331">
        <f t="shared" si="4"/>
        <v>0</v>
      </c>
      <c r="S14" s="331">
        <f t="shared" si="5"/>
        <v>0</v>
      </c>
      <c r="T14" s="329">
        <f t="shared" si="6"/>
        <v>0</v>
      </c>
      <c r="U14" s="202">
        <f t="shared" si="7"/>
        <v>0</v>
      </c>
      <c r="V14" s="329">
        <f t="shared" si="8"/>
        <v>0</v>
      </c>
      <c r="W14" s="24"/>
      <c r="X14" s="24"/>
      <c r="Y14" s="24"/>
      <c r="Z14" s="6"/>
      <c r="AA14" s="6"/>
      <c r="AB14" s="6"/>
      <c r="AC14" s="6"/>
      <c r="AD14" s="6"/>
      <c r="AE14" s="6"/>
      <c r="AF14" s="6"/>
      <c r="AG14" s="6"/>
      <c r="AH14" s="6"/>
    </row>
    <row r="15" spans="1:34" ht="12">
      <c r="A15" s="49">
        <v>10</v>
      </c>
      <c r="B15" s="452"/>
      <c r="C15" s="452"/>
      <c r="D15" s="323"/>
      <c r="E15" s="326">
        <v>0</v>
      </c>
      <c r="F15" s="327">
        <v>0</v>
      </c>
      <c r="G15" s="327">
        <v>0</v>
      </c>
      <c r="H15" s="30">
        <v>0.19</v>
      </c>
      <c r="I15" s="328">
        <f t="shared" si="9"/>
        <v>0</v>
      </c>
      <c r="J15" s="326">
        <v>0</v>
      </c>
      <c r="K15" s="327">
        <v>0</v>
      </c>
      <c r="L15" s="327">
        <v>0</v>
      </c>
      <c r="M15" s="326">
        <f>+IF('DM'!$K$25="X",J15+K15+L15,0)</f>
        <v>0</v>
      </c>
      <c r="N15" s="329">
        <f t="shared" si="1"/>
        <v>0</v>
      </c>
      <c r="O15" s="330">
        <f aca="true" t="shared" si="10" ref="O15:O24">IF(J15&lt;&gt;0,J15+N15,0)</f>
        <v>0</v>
      </c>
      <c r="P15" s="331">
        <f aca="true" t="shared" si="11" ref="P15:P24">IF(K15&lt;&gt;0,K15+N15,0)</f>
        <v>0</v>
      </c>
      <c r="Q15" s="331">
        <f aca="true" t="shared" si="12" ref="Q15:Q23">IF(L15&lt;&gt;0,L15+N15,0)</f>
        <v>0</v>
      </c>
      <c r="R15" s="331">
        <f t="shared" si="4"/>
        <v>0</v>
      </c>
      <c r="S15" s="331">
        <f t="shared" si="5"/>
        <v>0</v>
      </c>
      <c r="T15" s="329">
        <f t="shared" si="6"/>
        <v>0</v>
      </c>
      <c r="U15" s="202">
        <f t="shared" si="7"/>
        <v>0</v>
      </c>
      <c r="V15" s="329">
        <f aca="true" t="shared" si="13" ref="V15:V25">+E15+F15+G15+J15+K15+L15+N15+R15+S15+T15+U15</f>
        <v>0</v>
      </c>
      <c r="W15" s="24"/>
      <c r="X15" s="24"/>
      <c r="Y15" s="24"/>
      <c r="Z15" s="6"/>
      <c r="AA15" s="6"/>
      <c r="AB15" s="6"/>
      <c r="AC15" s="6"/>
      <c r="AD15" s="6"/>
      <c r="AE15" s="6"/>
      <c r="AF15" s="6"/>
      <c r="AG15" s="6"/>
      <c r="AH15" s="6"/>
    </row>
    <row r="16" spans="1:34" ht="12">
      <c r="A16" s="49">
        <v>11</v>
      </c>
      <c r="B16" s="452"/>
      <c r="C16" s="452"/>
      <c r="D16" s="323"/>
      <c r="E16" s="326">
        <v>0</v>
      </c>
      <c r="F16" s="327">
        <v>0</v>
      </c>
      <c r="G16" s="327">
        <v>0</v>
      </c>
      <c r="H16" s="30">
        <v>0.19</v>
      </c>
      <c r="I16" s="328">
        <f t="shared" si="9"/>
        <v>0</v>
      </c>
      <c r="J16" s="326">
        <v>0</v>
      </c>
      <c r="K16" s="327">
        <v>0</v>
      </c>
      <c r="L16" s="327">
        <v>0</v>
      </c>
      <c r="M16" s="326">
        <f>+IF('DM'!$K$25="X",J16+K16+L16,0)</f>
        <v>0</v>
      </c>
      <c r="N16" s="329">
        <f t="shared" si="1"/>
        <v>0</v>
      </c>
      <c r="O16" s="330">
        <f t="shared" si="10"/>
        <v>0</v>
      </c>
      <c r="P16" s="331">
        <f t="shared" si="11"/>
        <v>0</v>
      </c>
      <c r="Q16" s="331">
        <f t="shared" si="12"/>
        <v>0</v>
      </c>
      <c r="R16" s="331">
        <f t="shared" si="4"/>
        <v>0</v>
      </c>
      <c r="S16" s="331">
        <f t="shared" si="5"/>
        <v>0</v>
      </c>
      <c r="T16" s="329">
        <f t="shared" si="6"/>
        <v>0</v>
      </c>
      <c r="U16" s="202">
        <f t="shared" si="7"/>
        <v>0</v>
      </c>
      <c r="V16" s="329">
        <f t="shared" si="13"/>
        <v>0</v>
      </c>
      <c r="W16" s="24"/>
      <c r="X16" s="24"/>
      <c r="Y16" s="24"/>
      <c r="Z16" s="6"/>
      <c r="AA16" s="6"/>
      <c r="AB16" s="6"/>
      <c r="AC16" s="6"/>
      <c r="AD16" s="6"/>
      <c r="AE16" s="6"/>
      <c r="AF16" s="6"/>
      <c r="AG16" s="6"/>
      <c r="AH16" s="6"/>
    </row>
    <row r="17" spans="1:34" ht="12">
      <c r="A17" s="49">
        <v>12</v>
      </c>
      <c r="B17" s="452"/>
      <c r="C17" s="452"/>
      <c r="D17" s="323"/>
      <c r="E17" s="326">
        <v>0</v>
      </c>
      <c r="F17" s="327">
        <v>0</v>
      </c>
      <c r="G17" s="327">
        <v>0</v>
      </c>
      <c r="H17" s="30">
        <v>0.19</v>
      </c>
      <c r="I17" s="328">
        <f t="shared" si="9"/>
        <v>0</v>
      </c>
      <c r="J17" s="326">
        <v>0</v>
      </c>
      <c r="K17" s="327">
        <v>0</v>
      </c>
      <c r="L17" s="327">
        <v>0</v>
      </c>
      <c r="M17" s="326">
        <f>+IF('DM'!$K$25="X",J17+K17+L17,0)</f>
        <v>0</v>
      </c>
      <c r="N17" s="329">
        <f t="shared" si="1"/>
        <v>0</v>
      </c>
      <c r="O17" s="330">
        <f t="shared" si="10"/>
        <v>0</v>
      </c>
      <c r="P17" s="331">
        <f t="shared" si="11"/>
        <v>0</v>
      </c>
      <c r="Q17" s="331">
        <f t="shared" si="12"/>
        <v>0</v>
      </c>
      <c r="R17" s="331">
        <f t="shared" si="4"/>
        <v>0</v>
      </c>
      <c r="S17" s="331">
        <f t="shared" si="5"/>
        <v>0</v>
      </c>
      <c r="T17" s="329">
        <f t="shared" si="6"/>
        <v>0</v>
      </c>
      <c r="U17" s="202">
        <f t="shared" si="7"/>
        <v>0</v>
      </c>
      <c r="V17" s="329">
        <f t="shared" si="13"/>
        <v>0</v>
      </c>
      <c r="W17" s="24"/>
      <c r="X17" s="24"/>
      <c r="Y17" s="24"/>
      <c r="Z17" s="6"/>
      <c r="AA17" s="6"/>
      <c r="AB17" s="6"/>
      <c r="AC17" s="6"/>
      <c r="AD17" s="6"/>
      <c r="AE17" s="6"/>
      <c r="AF17" s="6"/>
      <c r="AG17" s="6"/>
      <c r="AH17" s="6"/>
    </row>
    <row r="18" spans="1:34" ht="12">
      <c r="A18" s="49">
        <v>13</v>
      </c>
      <c r="B18" s="452"/>
      <c r="C18" s="452"/>
      <c r="D18" s="323"/>
      <c r="E18" s="326">
        <v>0</v>
      </c>
      <c r="F18" s="327">
        <v>0</v>
      </c>
      <c r="G18" s="327">
        <v>0</v>
      </c>
      <c r="H18" s="30">
        <v>0.19</v>
      </c>
      <c r="I18" s="328">
        <f t="shared" si="9"/>
        <v>0</v>
      </c>
      <c r="J18" s="326">
        <v>0</v>
      </c>
      <c r="K18" s="327">
        <v>0</v>
      </c>
      <c r="L18" s="327">
        <v>0</v>
      </c>
      <c r="M18" s="326">
        <f>+IF('DM'!$K$25="X",J18+K18+L18,0)</f>
        <v>0</v>
      </c>
      <c r="N18" s="329">
        <f t="shared" si="1"/>
        <v>0</v>
      </c>
      <c r="O18" s="330">
        <f t="shared" si="10"/>
        <v>0</v>
      </c>
      <c r="P18" s="331">
        <f t="shared" si="11"/>
        <v>0</v>
      </c>
      <c r="Q18" s="331">
        <f t="shared" si="12"/>
        <v>0</v>
      </c>
      <c r="R18" s="331">
        <f t="shared" si="4"/>
        <v>0</v>
      </c>
      <c r="S18" s="331">
        <f t="shared" si="5"/>
        <v>0</v>
      </c>
      <c r="T18" s="329">
        <f t="shared" si="6"/>
        <v>0</v>
      </c>
      <c r="U18" s="202">
        <f t="shared" si="7"/>
        <v>0</v>
      </c>
      <c r="V18" s="329">
        <f t="shared" si="13"/>
        <v>0</v>
      </c>
      <c r="W18" s="24"/>
      <c r="X18" s="24"/>
      <c r="Y18" s="24"/>
      <c r="Z18" s="6"/>
      <c r="AA18" s="6"/>
      <c r="AB18" s="6"/>
      <c r="AC18" s="6"/>
      <c r="AD18" s="6"/>
      <c r="AE18" s="6"/>
      <c r="AF18" s="6"/>
      <c r="AG18" s="6"/>
      <c r="AH18" s="6"/>
    </row>
    <row r="19" spans="1:34" ht="12">
      <c r="A19" s="49">
        <v>14</v>
      </c>
      <c r="B19" s="452"/>
      <c r="C19" s="452"/>
      <c r="D19" s="323"/>
      <c r="E19" s="326">
        <v>0</v>
      </c>
      <c r="F19" s="327">
        <v>0</v>
      </c>
      <c r="G19" s="327">
        <v>0</v>
      </c>
      <c r="H19" s="30">
        <v>0.19</v>
      </c>
      <c r="I19" s="328">
        <f t="shared" si="9"/>
        <v>0</v>
      </c>
      <c r="J19" s="326">
        <v>0</v>
      </c>
      <c r="K19" s="327">
        <v>0</v>
      </c>
      <c r="L19" s="328">
        <v>0</v>
      </c>
      <c r="M19" s="326">
        <f>+IF('DM'!$K$25="X",J19+K19+L19,0)</f>
        <v>0</v>
      </c>
      <c r="N19" s="329">
        <f t="shared" si="1"/>
        <v>0</v>
      </c>
      <c r="O19" s="330">
        <f t="shared" si="10"/>
        <v>0</v>
      </c>
      <c r="P19" s="331">
        <f t="shared" si="11"/>
        <v>0</v>
      </c>
      <c r="Q19" s="331">
        <f t="shared" si="12"/>
        <v>0</v>
      </c>
      <c r="R19" s="331">
        <f t="shared" si="4"/>
        <v>0</v>
      </c>
      <c r="S19" s="331">
        <f t="shared" si="5"/>
        <v>0</v>
      </c>
      <c r="T19" s="329">
        <f t="shared" si="6"/>
        <v>0</v>
      </c>
      <c r="U19" s="202">
        <f t="shared" si="7"/>
        <v>0</v>
      </c>
      <c r="V19" s="329">
        <f t="shared" si="13"/>
        <v>0</v>
      </c>
      <c r="W19" s="24"/>
      <c r="X19" s="24"/>
      <c r="Y19" s="24"/>
      <c r="Z19" s="6"/>
      <c r="AA19" s="6"/>
      <c r="AB19" s="6"/>
      <c r="AC19" s="6"/>
      <c r="AD19" s="6"/>
      <c r="AE19" s="6"/>
      <c r="AF19" s="6"/>
      <c r="AG19" s="6"/>
      <c r="AH19" s="6"/>
    </row>
    <row r="20" spans="1:34" ht="12">
      <c r="A20" s="49">
        <v>15</v>
      </c>
      <c r="B20" s="452"/>
      <c r="C20" s="452"/>
      <c r="D20" s="323"/>
      <c r="E20" s="326">
        <v>0</v>
      </c>
      <c r="F20" s="327">
        <v>0</v>
      </c>
      <c r="G20" s="327">
        <v>0</v>
      </c>
      <c r="H20" s="30">
        <v>0.19</v>
      </c>
      <c r="I20" s="328">
        <f t="shared" si="9"/>
        <v>0</v>
      </c>
      <c r="J20" s="326">
        <v>0</v>
      </c>
      <c r="K20" s="327">
        <v>0</v>
      </c>
      <c r="L20" s="328">
        <v>0</v>
      </c>
      <c r="M20" s="326">
        <f>+IF('DM'!$K$25="X",J20+K20+L20,0)</f>
        <v>0</v>
      </c>
      <c r="N20" s="329">
        <f t="shared" si="1"/>
        <v>0</v>
      </c>
      <c r="O20" s="330">
        <f t="shared" si="10"/>
        <v>0</v>
      </c>
      <c r="P20" s="331">
        <f t="shared" si="11"/>
        <v>0</v>
      </c>
      <c r="Q20" s="331">
        <f t="shared" si="12"/>
        <v>0</v>
      </c>
      <c r="R20" s="331">
        <f t="shared" si="4"/>
        <v>0</v>
      </c>
      <c r="S20" s="331">
        <f t="shared" si="5"/>
        <v>0</v>
      </c>
      <c r="T20" s="329">
        <f t="shared" si="6"/>
        <v>0</v>
      </c>
      <c r="U20" s="202">
        <f t="shared" si="7"/>
        <v>0</v>
      </c>
      <c r="V20" s="329">
        <f t="shared" si="13"/>
        <v>0</v>
      </c>
      <c r="W20" s="24"/>
      <c r="X20" s="24"/>
      <c r="Y20" s="24"/>
      <c r="Z20" s="6"/>
      <c r="AA20" s="6"/>
      <c r="AB20" s="6"/>
      <c r="AC20" s="6"/>
      <c r="AD20" s="6"/>
      <c r="AE20" s="6"/>
      <c r="AF20" s="6"/>
      <c r="AG20" s="6"/>
      <c r="AH20" s="6"/>
    </row>
    <row r="21" spans="1:34" ht="12">
      <c r="A21" s="49">
        <v>16</v>
      </c>
      <c r="B21" s="452"/>
      <c r="C21" s="452"/>
      <c r="D21" s="323"/>
      <c r="E21" s="326">
        <v>0</v>
      </c>
      <c r="F21" s="327">
        <v>0</v>
      </c>
      <c r="G21" s="327">
        <v>0</v>
      </c>
      <c r="H21" s="30">
        <v>0.19</v>
      </c>
      <c r="I21" s="328">
        <f t="shared" si="9"/>
        <v>0</v>
      </c>
      <c r="J21" s="326">
        <v>0</v>
      </c>
      <c r="K21" s="327">
        <v>0</v>
      </c>
      <c r="L21" s="328">
        <v>0</v>
      </c>
      <c r="M21" s="326">
        <f>+IF('DM'!$K$25="X",J21+K21+L21,0)</f>
        <v>0</v>
      </c>
      <c r="N21" s="329">
        <f t="shared" si="1"/>
        <v>0</v>
      </c>
      <c r="O21" s="330">
        <f t="shared" si="10"/>
        <v>0</v>
      </c>
      <c r="P21" s="331">
        <f t="shared" si="11"/>
        <v>0</v>
      </c>
      <c r="Q21" s="331">
        <f t="shared" si="12"/>
        <v>0</v>
      </c>
      <c r="R21" s="331">
        <f t="shared" si="4"/>
        <v>0</v>
      </c>
      <c r="S21" s="331">
        <f t="shared" si="5"/>
        <v>0</v>
      </c>
      <c r="T21" s="329">
        <f t="shared" si="6"/>
        <v>0</v>
      </c>
      <c r="U21" s="202">
        <f t="shared" si="7"/>
        <v>0</v>
      </c>
      <c r="V21" s="329">
        <f t="shared" si="13"/>
        <v>0</v>
      </c>
      <c r="W21" s="24"/>
      <c r="X21" s="24"/>
      <c r="Y21" s="24"/>
      <c r="Z21" s="6"/>
      <c r="AA21" s="6"/>
      <c r="AB21" s="6"/>
      <c r="AC21" s="6"/>
      <c r="AD21" s="6"/>
      <c r="AE21" s="6"/>
      <c r="AF21" s="6"/>
      <c r="AG21" s="6"/>
      <c r="AH21" s="6"/>
    </row>
    <row r="22" spans="1:34" ht="12">
      <c r="A22" s="49">
        <v>17</v>
      </c>
      <c r="B22" s="452"/>
      <c r="C22" s="452"/>
      <c r="D22" s="323"/>
      <c r="E22" s="326">
        <v>0</v>
      </c>
      <c r="F22" s="327">
        <v>0</v>
      </c>
      <c r="G22" s="327">
        <v>0</v>
      </c>
      <c r="H22" s="30">
        <v>0.19</v>
      </c>
      <c r="I22" s="328">
        <f t="shared" si="9"/>
        <v>0</v>
      </c>
      <c r="J22" s="326">
        <v>0</v>
      </c>
      <c r="K22" s="327">
        <v>0</v>
      </c>
      <c r="L22" s="328">
        <v>0</v>
      </c>
      <c r="M22" s="326">
        <f>+IF('DM'!$K$25="X",J22+K22+L22,0)</f>
        <v>0</v>
      </c>
      <c r="N22" s="329">
        <f t="shared" si="1"/>
        <v>0</v>
      </c>
      <c r="O22" s="330">
        <f t="shared" si="10"/>
        <v>0</v>
      </c>
      <c r="P22" s="331">
        <f t="shared" si="11"/>
        <v>0</v>
      </c>
      <c r="Q22" s="331">
        <f t="shared" si="12"/>
        <v>0</v>
      </c>
      <c r="R22" s="331">
        <f t="shared" si="4"/>
        <v>0</v>
      </c>
      <c r="S22" s="331">
        <f t="shared" si="5"/>
        <v>0</v>
      </c>
      <c r="T22" s="329">
        <f t="shared" si="6"/>
        <v>0</v>
      </c>
      <c r="U22" s="202">
        <f t="shared" si="7"/>
        <v>0</v>
      </c>
      <c r="V22" s="329">
        <f t="shared" si="13"/>
        <v>0</v>
      </c>
      <c r="W22" s="24"/>
      <c r="X22" s="24"/>
      <c r="Y22" s="24"/>
      <c r="Z22" s="6"/>
      <c r="AA22" s="6"/>
      <c r="AB22" s="6"/>
      <c r="AC22" s="6"/>
      <c r="AD22" s="6"/>
      <c r="AE22" s="6"/>
      <c r="AF22" s="6"/>
      <c r="AG22" s="6"/>
      <c r="AH22" s="6"/>
    </row>
    <row r="23" spans="1:34" ht="12">
      <c r="A23" s="49">
        <v>18</v>
      </c>
      <c r="B23" s="452"/>
      <c r="C23" s="452"/>
      <c r="D23" s="323"/>
      <c r="E23" s="326">
        <v>0</v>
      </c>
      <c r="F23" s="327">
        <v>0</v>
      </c>
      <c r="G23" s="327">
        <v>0</v>
      </c>
      <c r="H23" s="30">
        <v>0.19</v>
      </c>
      <c r="I23" s="328">
        <f t="shared" si="9"/>
        <v>0</v>
      </c>
      <c r="J23" s="326">
        <v>0</v>
      </c>
      <c r="K23" s="327">
        <v>0</v>
      </c>
      <c r="L23" s="328">
        <v>0</v>
      </c>
      <c r="M23" s="326">
        <f>+IF('DM'!$K$25="X",J23+K23+L23,0)</f>
        <v>0</v>
      </c>
      <c r="N23" s="329">
        <f t="shared" si="1"/>
        <v>0</v>
      </c>
      <c r="O23" s="330">
        <f>IF(J23&lt;&gt;0,J23+N23,0)</f>
        <v>0</v>
      </c>
      <c r="P23" s="331">
        <f t="shared" si="11"/>
        <v>0</v>
      </c>
      <c r="Q23" s="331">
        <f t="shared" si="12"/>
        <v>0</v>
      </c>
      <c r="R23" s="331">
        <f t="shared" si="4"/>
        <v>0</v>
      </c>
      <c r="S23" s="331">
        <f t="shared" si="5"/>
        <v>0</v>
      </c>
      <c r="T23" s="329">
        <f t="shared" si="6"/>
        <v>0</v>
      </c>
      <c r="U23" s="202">
        <f t="shared" si="7"/>
        <v>0</v>
      </c>
      <c r="V23" s="329">
        <f t="shared" si="13"/>
        <v>0</v>
      </c>
      <c r="W23" s="24"/>
      <c r="X23" s="24"/>
      <c r="Y23" s="24"/>
      <c r="Z23" s="6"/>
      <c r="AA23" s="6"/>
      <c r="AB23" s="6"/>
      <c r="AC23" s="6"/>
      <c r="AD23" s="6"/>
      <c r="AE23" s="6"/>
      <c r="AF23" s="6"/>
      <c r="AG23" s="6"/>
      <c r="AH23" s="6"/>
    </row>
    <row r="24" spans="1:34" ht="12">
      <c r="A24" s="49">
        <v>19</v>
      </c>
      <c r="B24" s="452"/>
      <c r="C24" s="452"/>
      <c r="D24" s="323"/>
      <c r="E24" s="326">
        <v>0</v>
      </c>
      <c r="F24" s="327">
        <v>0</v>
      </c>
      <c r="G24" s="327">
        <v>0</v>
      </c>
      <c r="H24" s="30">
        <v>0.19</v>
      </c>
      <c r="I24" s="328">
        <f t="shared" si="9"/>
        <v>0</v>
      </c>
      <c r="J24" s="326">
        <v>0</v>
      </c>
      <c r="K24" s="327">
        <v>0</v>
      </c>
      <c r="L24" s="328">
        <v>0</v>
      </c>
      <c r="M24" s="326">
        <f>+IF('DM'!$K$25="X",J24+K24+L24,0)</f>
        <v>0</v>
      </c>
      <c r="N24" s="329">
        <f>+M24*1%</f>
        <v>0</v>
      </c>
      <c r="O24" s="330">
        <f t="shared" si="10"/>
        <v>0</v>
      </c>
      <c r="P24" s="331">
        <f t="shared" si="11"/>
        <v>0</v>
      </c>
      <c r="Q24" s="331">
        <f>IF(L24&lt;&gt;0,L24+N24,0)</f>
        <v>0</v>
      </c>
      <c r="R24" s="331">
        <f t="shared" si="4"/>
        <v>0</v>
      </c>
      <c r="S24" s="331">
        <f t="shared" si="5"/>
        <v>0</v>
      </c>
      <c r="T24" s="329">
        <f t="shared" si="6"/>
        <v>0</v>
      </c>
      <c r="U24" s="202">
        <f t="shared" si="7"/>
        <v>0</v>
      </c>
      <c r="V24" s="329">
        <f t="shared" si="13"/>
        <v>0</v>
      </c>
      <c r="W24" s="24"/>
      <c r="X24" s="24"/>
      <c r="Y24" s="24"/>
      <c r="Z24" s="6"/>
      <c r="AA24" s="6"/>
      <c r="AB24" s="6"/>
      <c r="AC24" s="6"/>
      <c r="AD24" s="6"/>
      <c r="AE24" s="6"/>
      <c r="AF24" s="6"/>
      <c r="AG24" s="6"/>
      <c r="AH24" s="6"/>
    </row>
    <row r="25" spans="1:34" ht="12">
      <c r="A25" s="49">
        <v>20</v>
      </c>
      <c r="B25" s="452"/>
      <c r="C25" s="452"/>
      <c r="D25" s="323"/>
      <c r="E25" s="326">
        <v>0</v>
      </c>
      <c r="F25" s="327">
        <v>0</v>
      </c>
      <c r="G25" s="327">
        <v>0</v>
      </c>
      <c r="H25" s="30">
        <v>0.19</v>
      </c>
      <c r="I25" s="328">
        <f t="shared" si="9"/>
        <v>0</v>
      </c>
      <c r="J25" s="326">
        <v>0</v>
      </c>
      <c r="K25" s="327">
        <v>0</v>
      </c>
      <c r="L25" s="328">
        <v>0</v>
      </c>
      <c r="M25" s="326">
        <f>+IF('DM'!$K$25="X",J25+K25+L25,0)</f>
        <v>0</v>
      </c>
      <c r="N25" s="329">
        <f t="shared" si="1"/>
        <v>0</v>
      </c>
      <c r="O25" s="330">
        <f>IF(J25&lt;&gt;0,J25+N25,0)</f>
        <v>0</v>
      </c>
      <c r="P25" s="331">
        <f t="shared" si="2"/>
        <v>0</v>
      </c>
      <c r="Q25" s="331">
        <f t="shared" si="3"/>
        <v>0</v>
      </c>
      <c r="R25" s="331">
        <f t="shared" si="4"/>
        <v>0</v>
      </c>
      <c r="S25" s="331">
        <f t="shared" si="5"/>
        <v>0</v>
      </c>
      <c r="T25" s="329">
        <f t="shared" si="6"/>
        <v>0</v>
      </c>
      <c r="U25" s="202">
        <f t="shared" si="7"/>
        <v>0</v>
      </c>
      <c r="V25" s="329">
        <f t="shared" si="13"/>
        <v>0</v>
      </c>
      <c r="W25" s="24"/>
      <c r="X25" s="24"/>
      <c r="Y25" s="24"/>
      <c r="Z25" s="6"/>
      <c r="AA25" s="6"/>
      <c r="AB25" s="6"/>
      <c r="AC25" s="6"/>
      <c r="AD25" s="6"/>
      <c r="AE25" s="6"/>
      <c r="AF25" s="6"/>
      <c r="AG25" s="6"/>
      <c r="AH25" s="6"/>
    </row>
    <row r="26" spans="1:22" s="51" customFormat="1" ht="13.5" customHeight="1" thickBot="1">
      <c r="A26" s="459" t="s">
        <v>120</v>
      </c>
      <c r="B26" s="460"/>
      <c r="C26" s="460"/>
      <c r="D26" s="461"/>
      <c r="E26" s="332">
        <f>SUM(E6:E25)</f>
        <v>0</v>
      </c>
      <c r="F26" s="333">
        <f>SUM(F6:F25)</f>
        <v>0</v>
      </c>
      <c r="G26" s="333">
        <f>SUM(G6:G25)</f>
        <v>0</v>
      </c>
      <c r="H26" s="334"/>
      <c r="I26" s="335">
        <f aca="true" t="shared" si="14" ref="I26:V26">SUM(I6:I25)</f>
        <v>0</v>
      </c>
      <c r="J26" s="332">
        <f t="shared" si="14"/>
        <v>0</v>
      </c>
      <c r="K26" s="333">
        <f aca="true" t="shared" si="15" ref="K26:P26">SUM(K6:K25)</f>
        <v>0</v>
      </c>
      <c r="L26" s="335">
        <f t="shared" si="15"/>
        <v>0</v>
      </c>
      <c r="M26" s="332">
        <f t="shared" si="15"/>
        <v>0</v>
      </c>
      <c r="N26" s="335">
        <f t="shared" si="15"/>
        <v>0</v>
      </c>
      <c r="O26" s="332">
        <f t="shared" si="15"/>
        <v>0</v>
      </c>
      <c r="P26" s="333">
        <f t="shared" si="15"/>
        <v>0</v>
      </c>
      <c r="Q26" s="333">
        <f t="shared" si="14"/>
        <v>0</v>
      </c>
      <c r="R26" s="333">
        <f t="shared" si="14"/>
        <v>0</v>
      </c>
      <c r="S26" s="333">
        <f t="shared" si="14"/>
        <v>0</v>
      </c>
      <c r="T26" s="335">
        <f>SUM(T6:T25)</f>
        <v>0</v>
      </c>
      <c r="U26" s="336">
        <f t="shared" si="14"/>
        <v>0</v>
      </c>
      <c r="V26" s="335">
        <f t="shared" si="14"/>
        <v>0</v>
      </c>
    </row>
    <row r="27" ht="8.25" customHeight="1"/>
    <row r="28" ht="12">
      <c r="A28" s="43" t="s">
        <v>334</v>
      </c>
    </row>
    <row r="29" ht="8.25" customHeight="1"/>
    <row r="30" spans="1:34" ht="13.5" customHeight="1">
      <c r="A30" s="462" t="s">
        <v>121</v>
      </c>
      <c r="B30" s="455" t="s">
        <v>117</v>
      </c>
      <c r="C30" s="456"/>
      <c r="D30" s="481" t="s">
        <v>114</v>
      </c>
      <c r="E30" s="480" t="s">
        <v>242</v>
      </c>
      <c r="F30" s="480"/>
      <c r="G30" s="480"/>
      <c r="H30" s="473" t="s">
        <v>131</v>
      </c>
      <c r="I30" s="473" t="s">
        <v>119</v>
      </c>
      <c r="J30" s="477" t="s">
        <v>23</v>
      </c>
      <c r="K30" s="478"/>
      <c r="L30" s="478"/>
      <c r="M30" s="478"/>
      <c r="N30" s="478"/>
      <c r="O30" s="479"/>
      <c r="P30" s="473" t="s">
        <v>115</v>
      </c>
      <c r="Q30" s="473" t="s">
        <v>116</v>
      </c>
      <c r="R30" s="52"/>
      <c r="S30" s="52"/>
      <c r="T30" s="52"/>
      <c r="Y30" s="24"/>
      <c r="Z30" s="24"/>
      <c r="AA30" s="24"/>
      <c r="AF30" s="6"/>
      <c r="AG30" s="6"/>
      <c r="AH30" s="6"/>
    </row>
    <row r="31" spans="1:34" ht="13.5" customHeight="1">
      <c r="A31" s="462"/>
      <c r="B31" s="457"/>
      <c r="C31" s="458"/>
      <c r="D31" s="481"/>
      <c r="E31" s="53" t="s">
        <v>328</v>
      </c>
      <c r="F31" s="53" t="s">
        <v>335</v>
      </c>
      <c r="G31" s="53" t="s">
        <v>336</v>
      </c>
      <c r="H31" s="469"/>
      <c r="I31" s="457"/>
      <c r="J31" s="46" t="s">
        <v>331</v>
      </c>
      <c r="K31" s="46" t="s">
        <v>332</v>
      </c>
      <c r="L31" s="46" t="s">
        <v>333</v>
      </c>
      <c r="M31" s="53" t="s">
        <v>337</v>
      </c>
      <c r="N31" s="53" t="s">
        <v>338</v>
      </c>
      <c r="O31" s="53" t="s">
        <v>339</v>
      </c>
      <c r="P31" s="469"/>
      <c r="Q31" s="469"/>
      <c r="R31" s="52"/>
      <c r="S31" s="52"/>
      <c r="T31" s="52"/>
      <c r="W31" s="24"/>
      <c r="X31" s="24"/>
      <c r="Y31" s="6"/>
      <c r="Z31" s="6"/>
      <c r="AA31" s="6"/>
      <c r="AB31" s="6"/>
      <c r="AC31" s="6"/>
      <c r="AD31" s="6"/>
      <c r="AE31" s="6"/>
      <c r="AF31" s="6"/>
      <c r="AG31" s="6"/>
      <c r="AH31" s="6"/>
    </row>
    <row r="32" spans="1:34" ht="12">
      <c r="A32" s="49">
        <v>1</v>
      </c>
      <c r="B32" s="452"/>
      <c r="C32" s="452"/>
      <c r="D32" s="324"/>
      <c r="E32" s="327">
        <v>0</v>
      </c>
      <c r="F32" s="327">
        <v>0</v>
      </c>
      <c r="G32" s="327">
        <v>0</v>
      </c>
      <c r="H32" s="327">
        <f>IF('DM'!$K$25="X",E32+F32+G32,0)</f>
        <v>0</v>
      </c>
      <c r="I32" s="331">
        <f>H32*1%</f>
        <v>0</v>
      </c>
      <c r="J32" s="331">
        <f>IF(E32&lt;&gt;0,E32+I32,0)</f>
        <v>0</v>
      </c>
      <c r="K32" s="331">
        <f>IF(F32&lt;&gt;0,F32+I32,0)</f>
        <v>0</v>
      </c>
      <c r="L32" s="331">
        <f>IF(G32&lt;&gt;0,G32+I32,0)</f>
        <v>0</v>
      </c>
      <c r="M32" s="331">
        <f>+J32*7%</f>
        <v>0</v>
      </c>
      <c r="N32" s="331">
        <f>+K32*13%</f>
        <v>0</v>
      </c>
      <c r="O32" s="331">
        <f>+L32*19%</f>
        <v>0</v>
      </c>
      <c r="P32" s="331">
        <f>SUM(M32:O32)</f>
        <v>0</v>
      </c>
      <c r="Q32" s="331">
        <f>E32+F32+G32+I32+P32</f>
        <v>0</v>
      </c>
      <c r="R32" s="54"/>
      <c r="S32" s="54"/>
      <c r="T32" s="54"/>
      <c r="W32" s="24"/>
      <c r="X32" s="24"/>
      <c r="Y32" s="6"/>
      <c r="Z32" s="6"/>
      <c r="AA32" s="6"/>
      <c r="AB32" s="6"/>
      <c r="AC32" s="6"/>
      <c r="AD32" s="6"/>
      <c r="AE32" s="6"/>
      <c r="AF32" s="6"/>
      <c r="AG32" s="6"/>
      <c r="AH32" s="6"/>
    </row>
    <row r="33" spans="1:34" ht="12">
      <c r="A33" s="49">
        <v>2</v>
      </c>
      <c r="B33" s="452"/>
      <c r="C33" s="452"/>
      <c r="D33" s="324"/>
      <c r="E33" s="327">
        <v>0</v>
      </c>
      <c r="F33" s="327">
        <v>0</v>
      </c>
      <c r="G33" s="327">
        <v>0</v>
      </c>
      <c r="H33" s="327">
        <f>IF('DM'!$K$25="X",E33+F33+G33,0)</f>
        <v>0</v>
      </c>
      <c r="I33" s="331">
        <f>H33*1%</f>
        <v>0</v>
      </c>
      <c r="J33" s="331">
        <f>IF(E33&lt;&gt;0,E33+I33,0)</f>
        <v>0</v>
      </c>
      <c r="K33" s="331">
        <f>IF(F33&lt;&gt;0,F33+I33,0)</f>
        <v>0</v>
      </c>
      <c r="L33" s="331">
        <f>IF(G33&lt;&gt;0,G33+I33,0)</f>
        <v>0</v>
      </c>
      <c r="M33" s="331">
        <f>+J33*7%</f>
        <v>0</v>
      </c>
      <c r="N33" s="331">
        <f>+K33*13%</f>
        <v>0</v>
      </c>
      <c r="O33" s="331">
        <f>+L33*19%</f>
        <v>0</v>
      </c>
      <c r="P33" s="331">
        <f>SUM(M33:O33)</f>
        <v>0</v>
      </c>
      <c r="Q33" s="331">
        <f>E33+F33+G33+I33+P33</f>
        <v>0</v>
      </c>
      <c r="R33" s="54"/>
      <c r="S33" s="54"/>
      <c r="T33" s="54"/>
      <c r="W33" s="24"/>
      <c r="X33" s="24"/>
      <c r="Y33" s="6"/>
      <c r="Z33" s="6"/>
      <c r="AA33" s="6"/>
      <c r="AB33" s="6"/>
      <c r="AC33" s="6"/>
      <c r="AD33" s="6"/>
      <c r="AE33" s="6"/>
      <c r="AF33" s="6"/>
      <c r="AG33" s="6"/>
      <c r="AH33" s="6"/>
    </row>
    <row r="34" spans="1:34" ht="12">
      <c r="A34" s="49">
        <v>3</v>
      </c>
      <c r="B34" s="452"/>
      <c r="C34" s="452"/>
      <c r="D34" s="324"/>
      <c r="E34" s="327">
        <v>0</v>
      </c>
      <c r="F34" s="327">
        <v>0</v>
      </c>
      <c r="G34" s="327">
        <v>0</v>
      </c>
      <c r="H34" s="327">
        <f>IF('DM'!$K$25="X",E34+F34+G34,0)</f>
        <v>0</v>
      </c>
      <c r="I34" s="331">
        <f>H34*1%</f>
        <v>0</v>
      </c>
      <c r="J34" s="331">
        <f>IF(E34&lt;&gt;0,E34+I34,0)</f>
        <v>0</v>
      </c>
      <c r="K34" s="331">
        <f>IF(F34&lt;&gt;0,F34+I34,0)</f>
        <v>0</v>
      </c>
      <c r="L34" s="331">
        <f>IF(G34&lt;&gt;0,G34+I34,0)</f>
        <v>0</v>
      </c>
      <c r="M34" s="331">
        <f>+J34*7%</f>
        <v>0</v>
      </c>
      <c r="N34" s="331">
        <f>+K34*13%</f>
        <v>0</v>
      </c>
      <c r="O34" s="331">
        <f>+L34*19%</f>
        <v>0</v>
      </c>
      <c r="P34" s="331">
        <f>SUM(M34:O34)</f>
        <v>0</v>
      </c>
      <c r="Q34" s="331">
        <f>E34+F34+G34+I34+P34</f>
        <v>0</v>
      </c>
      <c r="R34" s="54"/>
      <c r="S34" s="54"/>
      <c r="T34" s="54"/>
      <c r="W34" s="24"/>
      <c r="X34" s="24"/>
      <c r="Y34" s="6"/>
      <c r="Z34" s="6"/>
      <c r="AA34" s="6"/>
      <c r="AB34" s="6"/>
      <c r="AC34" s="6"/>
      <c r="AD34" s="6"/>
      <c r="AE34" s="6"/>
      <c r="AF34" s="6"/>
      <c r="AG34" s="6"/>
      <c r="AH34" s="6"/>
    </row>
    <row r="35" spans="1:34" ht="12">
      <c r="A35" s="49">
        <v>4</v>
      </c>
      <c r="B35" s="452"/>
      <c r="C35" s="452"/>
      <c r="D35" s="324"/>
      <c r="E35" s="327">
        <v>0</v>
      </c>
      <c r="F35" s="327">
        <v>0</v>
      </c>
      <c r="G35" s="327">
        <v>0</v>
      </c>
      <c r="H35" s="327">
        <f>IF('DM'!$K$25="X",E35+F35+G35,0)</f>
        <v>0</v>
      </c>
      <c r="I35" s="331">
        <f>H35*1%</f>
        <v>0</v>
      </c>
      <c r="J35" s="331">
        <f>IF(E35&lt;&gt;0,E35+I35,0)</f>
        <v>0</v>
      </c>
      <c r="K35" s="331">
        <f>IF(F35&lt;&gt;0,F35+I35,0)</f>
        <v>0</v>
      </c>
      <c r="L35" s="331">
        <f>IF(G35&lt;&gt;0,G35+I35,0)</f>
        <v>0</v>
      </c>
      <c r="M35" s="331">
        <f>+J35*7%</f>
        <v>0</v>
      </c>
      <c r="N35" s="331">
        <f>+K35*13%</f>
        <v>0</v>
      </c>
      <c r="O35" s="331">
        <f>+L35*19%</f>
        <v>0</v>
      </c>
      <c r="P35" s="331">
        <f>SUM(M35:O35)</f>
        <v>0</v>
      </c>
      <c r="Q35" s="331">
        <f>E35+F35+G35+I35+P35</f>
        <v>0</v>
      </c>
      <c r="R35" s="54"/>
      <c r="S35" s="54"/>
      <c r="T35" s="54"/>
      <c r="W35" s="24"/>
      <c r="X35" s="24"/>
      <c r="Y35" s="6"/>
      <c r="Z35" s="6"/>
      <c r="AA35" s="6"/>
      <c r="AB35" s="6"/>
      <c r="AC35" s="6"/>
      <c r="AD35" s="6"/>
      <c r="AE35" s="6"/>
      <c r="AF35" s="6"/>
      <c r="AG35" s="6"/>
      <c r="AH35" s="6"/>
    </row>
    <row r="36" spans="1:34" ht="12">
      <c r="A36" s="49">
        <v>5</v>
      </c>
      <c r="B36" s="452"/>
      <c r="C36" s="452"/>
      <c r="D36" s="324"/>
      <c r="E36" s="327">
        <v>0</v>
      </c>
      <c r="F36" s="327">
        <v>0</v>
      </c>
      <c r="G36" s="327">
        <v>0</v>
      </c>
      <c r="H36" s="327">
        <f>IF('DM'!$K$25="X",E36+F36+G36,0)</f>
        <v>0</v>
      </c>
      <c r="I36" s="331">
        <f>H36*1%</f>
        <v>0</v>
      </c>
      <c r="J36" s="331">
        <f>IF(E36&lt;&gt;0,E36+I36,0)</f>
        <v>0</v>
      </c>
      <c r="K36" s="331">
        <f>IF(F36&lt;&gt;0,F36+I36,0)</f>
        <v>0</v>
      </c>
      <c r="L36" s="331">
        <f>IF(G36&lt;&gt;0,G36+I36,0)</f>
        <v>0</v>
      </c>
      <c r="M36" s="331">
        <f>+J36*7%</f>
        <v>0</v>
      </c>
      <c r="N36" s="331">
        <f>+K36*13%</f>
        <v>0</v>
      </c>
      <c r="O36" s="331">
        <f>+L36*19%</f>
        <v>0</v>
      </c>
      <c r="P36" s="331">
        <f>SUM(M36:O36)</f>
        <v>0</v>
      </c>
      <c r="Q36" s="331">
        <f>E36+F36+G36+I36+P36</f>
        <v>0</v>
      </c>
      <c r="R36" s="54"/>
      <c r="S36" s="54"/>
      <c r="T36" s="54"/>
      <c r="W36" s="24"/>
      <c r="X36" s="24"/>
      <c r="Y36" s="6"/>
      <c r="Z36" s="6"/>
      <c r="AA36" s="6"/>
      <c r="AB36" s="6"/>
      <c r="AC36" s="6"/>
      <c r="AD36" s="6"/>
      <c r="AE36" s="6"/>
      <c r="AF36" s="6"/>
      <c r="AG36" s="6"/>
      <c r="AH36" s="6"/>
    </row>
    <row r="37" spans="1:34" ht="12">
      <c r="A37" s="474" t="s">
        <v>120</v>
      </c>
      <c r="B37" s="475"/>
      <c r="C37" s="475"/>
      <c r="D37" s="476"/>
      <c r="E37" s="337">
        <f aca="true" t="shared" si="16" ref="E37:P37">SUM(E32:E36)</f>
        <v>0</v>
      </c>
      <c r="F37" s="337">
        <f t="shared" si="16"/>
        <v>0</v>
      </c>
      <c r="G37" s="337">
        <f>SUM(G32:G36)</f>
        <v>0</v>
      </c>
      <c r="H37" s="337">
        <f t="shared" si="16"/>
        <v>0</v>
      </c>
      <c r="I37" s="337">
        <f t="shared" si="16"/>
        <v>0</v>
      </c>
      <c r="J37" s="337">
        <f t="shared" si="16"/>
        <v>0</v>
      </c>
      <c r="K37" s="337">
        <f t="shared" si="16"/>
        <v>0</v>
      </c>
      <c r="L37" s="337">
        <f t="shared" si="16"/>
        <v>0</v>
      </c>
      <c r="M37" s="337">
        <f t="shared" si="16"/>
        <v>0</v>
      </c>
      <c r="N37" s="337">
        <f t="shared" si="16"/>
        <v>0</v>
      </c>
      <c r="O37" s="337">
        <f t="shared" si="16"/>
        <v>0</v>
      </c>
      <c r="P37" s="337">
        <f t="shared" si="16"/>
        <v>0</v>
      </c>
      <c r="Q37" s="337">
        <f>SUM(Q32:Q36)</f>
        <v>0</v>
      </c>
      <c r="R37" s="55"/>
      <c r="S37" s="55"/>
      <c r="T37" s="55"/>
      <c r="W37" s="24"/>
      <c r="X37" s="24"/>
      <c r="Y37" s="6"/>
      <c r="Z37" s="6"/>
      <c r="AA37" s="6"/>
      <c r="AB37" s="6"/>
      <c r="AC37" s="6"/>
      <c r="AD37" s="6"/>
      <c r="AE37" s="6"/>
      <c r="AF37" s="6"/>
      <c r="AG37" s="6"/>
      <c r="AH37" s="6"/>
    </row>
    <row r="38" spans="2:6" ht="9" customHeight="1">
      <c r="B38" s="56"/>
      <c r="C38" s="57"/>
      <c r="D38" s="57"/>
      <c r="E38" s="57"/>
      <c r="F38" s="57"/>
    </row>
    <row r="39" spans="2:6" ht="12">
      <c r="B39" s="58" t="s">
        <v>122</v>
      </c>
      <c r="C39" s="45"/>
      <c r="D39" s="45"/>
      <c r="E39" s="45"/>
      <c r="F39" s="45"/>
    </row>
    <row r="40" spans="2:6" ht="9" customHeight="1">
      <c r="B40" s="59"/>
      <c r="C40" s="59"/>
      <c r="D40" s="59"/>
      <c r="E40" s="59"/>
      <c r="F40" s="59"/>
    </row>
    <row r="41" spans="2:6" ht="12">
      <c r="B41" s="63" t="s">
        <v>123</v>
      </c>
      <c r="C41" s="64" t="s">
        <v>124</v>
      </c>
      <c r="D41" s="64" t="s">
        <v>23</v>
      </c>
      <c r="E41" s="64" t="s">
        <v>231</v>
      </c>
      <c r="F41" s="64" t="s">
        <v>119</v>
      </c>
    </row>
    <row r="42" spans="2:6" ht="12">
      <c r="B42" s="65">
        <v>0.07</v>
      </c>
      <c r="C42" s="66">
        <f>+J26+E37</f>
        <v>0</v>
      </c>
      <c r="D42" s="66">
        <f>+R26+M37</f>
        <v>0</v>
      </c>
      <c r="E42" s="66">
        <f aca="true" t="shared" si="17" ref="E42:E47">C42+D42</f>
        <v>0</v>
      </c>
      <c r="F42" s="67"/>
    </row>
    <row r="43" spans="2:6" ht="12">
      <c r="B43" s="65">
        <v>0.13</v>
      </c>
      <c r="C43" s="66">
        <f>+K26+F37</f>
        <v>0</v>
      </c>
      <c r="D43" s="66">
        <f>+S26+N37</f>
        <v>0</v>
      </c>
      <c r="E43" s="66">
        <f t="shared" si="17"/>
        <v>0</v>
      </c>
      <c r="F43" s="67"/>
    </row>
    <row r="44" spans="2:6" ht="12">
      <c r="B44" s="65">
        <v>0.19</v>
      </c>
      <c r="C44" s="66">
        <f>+L26+G37</f>
        <v>0</v>
      </c>
      <c r="D44" s="66">
        <f>+T26+O37</f>
        <v>0</v>
      </c>
      <c r="E44" s="66">
        <f t="shared" si="17"/>
        <v>0</v>
      </c>
      <c r="F44" s="67"/>
    </row>
    <row r="45" spans="2:6" ht="12">
      <c r="B45" s="68" t="s">
        <v>134</v>
      </c>
      <c r="C45" s="69">
        <f>+G26</f>
        <v>0</v>
      </c>
      <c r="D45" s="69">
        <v>0</v>
      </c>
      <c r="E45" s="69">
        <f t="shared" si="17"/>
        <v>0</v>
      </c>
      <c r="F45" s="70"/>
    </row>
    <row r="46" spans="2:6" ht="12">
      <c r="B46" s="71" t="s">
        <v>135</v>
      </c>
      <c r="C46" s="69">
        <f>+F26</f>
        <v>0</v>
      </c>
      <c r="D46" s="66">
        <v>0</v>
      </c>
      <c r="E46" s="69">
        <f t="shared" si="17"/>
        <v>0</v>
      </c>
      <c r="F46" s="70"/>
    </row>
    <row r="47" spans="2:6" ht="12">
      <c r="B47" s="71" t="s">
        <v>240</v>
      </c>
      <c r="C47" s="69">
        <f>+E26</f>
        <v>0</v>
      </c>
      <c r="D47" s="66">
        <v>0</v>
      </c>
      <c r="E47" s="69">
        <f t="shared" si="17"/>
        <v>0</v>
      </c>
      <c r="F47" s="70"/>
    </row>
    <row r="48" spans="2:6" ht="14.25" customHeight="1">
      <c r="B48" s="72" t="s">
        <v>234</v>
      </c>
      <c r="C48" s="73">
        <f>SUM(C42:C47)</f>
        <v>0</v>
      </c>
      <c r="D48" s="73">
        <f>SUM(D42:D47)</f>
        <v>0</v>
      </c>
      <c r="E48" s="73">
        <f>SUM(E42:E47)</f>
        <v>0</v>
      </c>
      <c r="F48" s="73">
        <f>+N26+I37</f>
        <v>0</v>
      </c>
    </row>
    <row r="49" spans="2:6" ht="6.75" customHeight="1">
      <c r="B49" s="59"/>
      <c r="C49" s="59"/>
      <c r="D49" s="59"/>
      <c r="E49" s="59"/>
      <c r="F49" s="59"/>
    </row>
    <row r="50" spans="2:34" s="51" customFormat="1" ht="12">
      <c r="B50" s="58" t="s">
        <v>106</v>
      </c>
      <c r="C50" s="74"/>
      <c r="D50" s="60"/>
      <c r="E50" s="60"/>
      <c r="F50" s="60"/>
      <c r="G50" s="50"/>
      <c r="H50" s="50"/>
      <c r="I50" s="50"/>
      <c r="J50" s="50"/>
      <c r="K50" s="50"/>
      <c r="L50" s="50"/>
      <c r="M50" s="50"/>
      <c r="N50" s="50"/>
      <c r="O50" s="50"/>
      <c r="P50" s="50"/>
      <c r="Q50" s="50"/>
      <c r="R50" s="50"/>
      <c r="S50" s="50"/>
      <c r="T50" s="50"/>
      <c r="U50" s="50"/>
      <c r="V50" s="50"/>
      <c r="W50" s="50"/>
      <c r="X50" s="50"/>
      <c r="Y50" s="50"/>
      <c r="Z50" s="50"/>
      <c r="AA50" s="50"/>
      <c r="AB50" s="61"/>
      <c r="AC50" s="61"/>
      <c r="AD50" s="61"/>
      <c r="AE50" s="61"/>
      <c r="AF50" s="61"/>
      <c r="AG50" s="61"/>
      <c r="AH50" s="61"/>
    </row>
    <row r="51" spans="2:6" ht="12">
      <c r="B51" s="75" t="s">
        <v>232</v>
      </c>
      <c r="C51" s="76">
        <f>+U26</f>
        <v>0</v>
      </c>
      <c r="D51" s="59"/>
      <c r="E51" s="59"/>
      <c r="F51" s="59"/>
    </row>
    <row r="52" spans="2:6" ht="12">
      <c r="B52" s="77" t="s">
        <v>125</v>
      </c>
      <c r="C52" s="78">
        <f>COUNTIF(U6:U25,"&gt;0")</f>
        <v>0</v>
      </c>
      <c r="D52" s="59"/>
      <c r="E52" s="59"/>
      <c r="F52" s="59"/>
    </row>
  </sheetData>
  <sheetProtection selectLockedCells="1"/>
  <mergeCells count="48">
    <mergeCell ref="B15:C15"/>
    <mergeCell ref="E30:G30"/>
    <mergeCell ref="P30:P31"/>
    <mergeCell ref="D30:D31"/>
    <mergeCell ref="B20:C20"/>
    <mergeCell ref="B21:C21"/>
    <mergeCell ref="B22:C22"/>
    <mergeCell ref="B23:C23"/>
    <mergeCell ref="Q30:Q31"/>
    <mergeCell ref="H30:H31"/>
    <mergeCell ref="I30:I31"/>
    <mergeCell ref="A37:D37"/>
    <mergeCell ref="B32:C32"/>
    <mergeCell ref="B33:C33"/>
    <mergeCell ref="B34:C34"/>
    <mergeCell ref="B35:C35"/>
    <mergeCell ref="B36:C36"/>
    <mergeCell ref="J30:O30"/>
    <mergeCell ref="V4:V5"/>
    <mergeCell ref="E4:E5"/>
    <mergeCell ref="D4:D5"/>
    <mergeCell ref="B4:C5"/>
    <mergeCell ref="J4:L4"/>
    <mergeCell ref="B11:C11"/>
    <mergeCell ref="U4:U5"/>
    <mergeCell ref="F4:F5"/>
    <mergeCell ref="O4:T4"/>
    <mergeCell ref="B6:C6"/>
    <mergeCell ref="B10:C10"/>
    <mergeCell ref="B25:C25"/>
    <mergeCell ref="B30:C31"/>
    <mergeCell ref="B12:C12"/>
    <mergeCell ref="B14:C14"/>
    <mergeCell ref="A26:D26"/>
    <mergeCell ref="B17:C17"/>
    <mergeCell ref="B13:C13"/>
    <mergeCell ref="A30:A31"/>
    <mergeCell ref="B24:C24"/>
    <mergeCell ref="G4:I4"/>
    <mergeCell ref="N4:N5"/>
    <mergeCell ref="M4:M5"/>
    <mergeCell ref="B18:C18"/>
    <mergeCell ref="B19:C19"/>
    <mergeCell ref="A4:A5"/>
    <mergeCell ref="B16:C16"/>
    <mergeCell ref="B7:C7"/>
    <mergeCell ref="B8:C8"/>
    <mergeCell ref="B9:C9"/>
  </mergeCells>
  <conditionalFormatting sqref="U6:U25">
    <cfRule type="cellIs" priority="1" dxfId="0" operator="greaterThan" stopIfTrue="1">
      <formula>0</formula>
    </cfRule>
  </conditionalFormatting>
  <dataValidations count="1">
    <dataValidation type="list" allowBlank="1" showInputMessage="1" showErrorMessage="1" sqref="H6:H25">
      <formula1>"7%,13%,19%"</formula1>
    </dataValidation>
  </dataValidations>
  <printOptions/>
  <pageMargins left="0.3" right="0.55" top="0.27" bottom="0.27" header="0.2" footer="0.21"/>
  <pageSetup horizontalDpi="600" verticalDpi="600" orientation="landscape" paperSize="9" r:id="rId1"/>
  <ignoredErrors>
    <ignoredError sqref="U6 U7:U25 I6:I26 E26:G26 J26:L26 N26:V26 C42:E48 F48 C51:C52 H32:H37 E37:G37 I37:Q37 M26 M6:M25" unlockedFormula="1"/>
  </ignoredErrors>
</worksheet>
</file>

<file path=xl/worksheets/sheet4.xml><?xml version="1.0" encoding="utf-8"?>
<worksheet xmlns="http://schemas.openxmlformats.org/spreadsheetml/2006/main" xmlns:r="http://schemas.openxmlformats.org/officeDocument/2006/relationships">
  <sheetPr>
    <tabColor rgb="FF00B050"/>
  </sheetPr>
  <dimension ref="A1:IM547"/>
  <sheetViews>
    <sheetView showGridLines="0" showZeros="0" tabSelected="1" view="pageBreakPreview" zoomScaleNormal="90" zoomScaleSheetLayoutView="100" zoomScalePageLayoutView="0" workbookViewId="0" topLeftCell="A2">
      <selection activeCell="A2" sqref="A2:G2"/>
    </sheetView>
  </sheetViews>
  <sheetFormatPr defaultColWidth="11.421875" defaultRowHeight="12.75" zeroHeight="1"/>
  <cols>
    <col min="1" max="1" width="12.57421875" style="81" customWidth="1"/>
    <col min="2" max="2" width="3.8515625" style="81" customWidth="1"/>
    <col min="3" max="3" width="11.8515625" style="81" customWidth="1"/>
    <col min="4" max="5" width="3.00390625" style="81" customWidth="1"/>
    <col min="6" max="6" width="7.28125" style="81" customWidth="1"/>
    <col min="7" max="7" width="3.421875" style="81" customWidth="1"/>
    <col min="8" max="8" width="3.8515625" style="81" customWidth="1"/>
    <col min="9" max="9" width="9.140625" style="81" customWidth="1"/>
    <col min="10" max="10" width="4.7109375" style="81" customWidth="1"/>
    <col min="11" max="11" width="10.421875" style="81" customWidth="1"/>
    <col min="12" max="12" width="9.7109375" style="81" customWidth="1"/>
    <col min="13" max="13" width="8.28125" style="81" customWidth="1"/>
    <col min="14" max="14" width="7.57421875" style="81" customWidth="1"/>
    <col min="15" max="15" width="8.28125" style="81" customWidth="1"/>
    <col min="16" max="16" width="8.7109375" style="81" customWidth="1"/>
    <col min="17" max="16384" width="11.421875" style="81" customWidth="1"/>
  </cols>
  <sheetData>
    <row r="1" spans="1:7" ht="15.75" hidden="1">
      <c r="A1" s="556" t="s">
        <v>0</v>
      </c>
      <c r="B1" s="556"/>
      <c r="C1" s="556"/>
      <c r="D1" s="556"/>
      <c r="E1" s="556"/>
      <c r="F1" s="556"/>
      <c r="G1" s="556"/>
    </row>
    <row r="2" spans="1:15" ht="12.75" customHeight="1">
      <c r="A2" s="776" t="s">
        <v>1</v>
      </c>
      <c r="B2" s="776"/>
      <c r="C2" s="776"/>
      <c r="D2" s="776"/>
      <c r="E2" s="776"/>
      <c r="F2" s="776"/>
      <c r="G2" s="776"/>
      <c r="I2" s="916" t="s">
        <v>2</v>
      </c>
      <c r="J2" s="916"/>
      <c r="K2" s="916"/>
      <c r="L2" s="916"/>
      <c r="M2" s="916"/>
      <c r="N2" s="916"/>
      <c r="O2" s="916"/>
    </row>
    <row r="3" spans="1:15" ht="14.25" customHeight="1">
      <c r="A3" s="777" t="s">
        <v>250</v>
      </c>
      <c r="B3" s="777"/>
      <c r="C3" s="777"/>
      <c r="D3" s="777"/>
      <c r="E3" s="777"/>
      <c r="F3" s="777"/>
      <c r="G3" s="777"/>
      <c r="I3" s="916"/>
      <c r="J3" s="916"/>
      <c r="K3" s="916"/>
      <c r="L3" s="916"/>
      <c r="M3" s="916"/>
      <c r="N3" s="916"/>
      <c r="O3" s="916"/>
    </row>
    <row r="4" ht="8.25" customHeight="1"/>
    <row r="5" ht="8.25" customHeight="1"/>
    <row r="6" spans="3:12" ht="14.25" customHeight="1">
      <c r="C6" s="107"/>
      <c r="D6" s="80" t="s">
        <v>253</v>
      </c>
      <c r="E6" s="79"/>
      <c r="G6" s="80" t="s">
        <v>48</v>
      </c>
      <c r="H6" s="210"/>
      <c r="I6" s="80" t="s">
        <v>49</v>
      </c>
      <c r="J6" s="538"/>
      <c r="K6" s="539"/>
      <c r="L6" s="209"/>
    </row>
    <row r="7" spans="2:10" ht="7.5" customHeight="1">
      <c r="B7" s="89"/>
      <c r="D7" s="89"/>
      <c r="E7" s="89"/>
      <c r="G7" s="89"/>
      <c r="H7" s="89"/>
      <c r="I7" s="89"/>
      <c r="J7" s="89"/>
    </row>
    <row r="8" spans="2:10" ht="8.25" customHeight="1">
      <c r="B8" s="89"/>
      <c r="D8" s="89"/>
      <c r="E8" s="89"/>
      <c r="G8" s="89"/>
      <c r="H8" s="89"/>
      <c r="I8" s="89"/>
      <c r="J8" s="89"/>
    </row>
    <row r="9" spans="1:16" ht="12.75" customHeight="1">
      <c r="A9" s="540"/>
      <c r="B9" s="540"/>
      <c r="C9" s="540"/>
      <c r="D9" s="540"/>
      <c r="E9" s="540"/>
      <c r="F9" s="939" t="s">
        <v>268</v>
      </c>
      <c r="G9" s="939"/>
      <c r="H9" s="939"/>
      <c r="I9" s="939"/>
      <c r="J9" s="939"/>
      <c r="K9" s="941" t="s">
        <v>50</v>
      </c>
      <c r="L9" s="939" t="s">
        <v>51</v>
      </c>
      <c r="M9" s="939"/>
      <c r="N9" s="540"/>
      <c r="O9" s="540"/>
      <c r="P9" s="540"/>
    </row>
    <row r="10" spans="1:16" ht="19.5" customHeight="1">
      <c r="A10" s="540"/>
      <c r="B10" s="540"/>
      <c r="C10" s="540"/>
      <c r="D10" s="540"/>
      <c r="E10" s="540"/>
      <c r="F10" s="939"/>
      <c r="G10" s="939"/>
      <c r="H10" s="939"/>
      <c r="I10" s="939"/>
      <c r="J10" s="939"/>
      <c r="K10" s="942"/>
      <c r="L10" s="939"/>
      <c r="M10" s="939"/>
      <c r="N10" s="540"/>
      <c r="O10" s="540"/>
      <c r="P10" s="540"/>
    </row>
    <row r="11" spans="1:16" ht="23.25" customHeight="1">
      <c r="A11" s="938"/>
      <c r="B11" s="938"/>
      <c r="C11" s="938"/>
      <c r="D11" s="938"/>
      <c r="E11" s="938"/>
      <c r="F11" s="940"/>
      <c r="G11" s="940"/>
      <c r="H11" s="940"/>
      <c r="I11" s="940"/>
      <c r="J11" s="940"/>
      <c r="K11" s="260"/>
      <c r="L11" s="542"/>
      <c r="M11" s="542"/>
      <c r="N11" s="541"/>
      <c r="O11" s="541"/>
      <c r="P11" s="541"/>
    </row>
    <row r="12" ht="8.25" customHeight="1"/>
    <row r="13" ht="12.75" customHeight="1">
      <c r="F13" s="275"/>
    </row>
    <row r="14" spans="1:16" ht="19.5" customHeight="1">
      <c r="A14" s="879" t="s">
        <v>108</v>
      </c>
      <c r="B14" s="879"/>
      <c r="C14" s="879"/>
      <c r="D14" s="879"/>
      <c r="E14" s="879"/>
      <c r="F14" s="881"/>
      <c r="G14" s="881"/>
      <c r="H14" s="881"/>
      <c r="I14" s="881"/>
      <c r="J14" s="881"/>
      <c r="K14" s="881"/>
      <c r="L14" s="881"/>
      <c r="M14" s="881"/>
      <c r="N14" s="881"/>
      <c r="O14" s="881"/>
      <c r="P14" s="881"/>
    </row>
    <row r="15" spans="1:16" ht="17.25" customHeight="1">
      <c r="A15" s="879" t="s">
        <v>109</v>
      </c>
      <c r="B15" s="879"/>
      <c r="C15" s="879"/>
      <c r="D15" s="880"/>
      <c r="E15" s="880"/>
      <c r="F15" s="880"/>
      <c r="G15" s="880"/>
      <c r="H15" s="880"/>
      <c r="I15" s="880"/>
      <c r="J15" s="880"/>
      <c r="K15" s="880"/>
      <c r="L15" s="880"/>
      <c r="M15" s="880"/>
      <c r="N15" s="880"/>
      <c r="O15" s="880"/>
      <c r="P15" s="880"/>
    </row>
    <row r="16" spans="1:16" ht="18" customHeight="1">
      <c r="A16" s="82"/>
      <c r="B16" s="82"/>
      <c r="C16" s="82"/>
      <c r="D16" s="82"/>
      <c r="E16" s="82"/>
      <c r="F16" s="82"/>
      <c r="G16" s="82"/>
      <c r="H16" s="82"/>
      <c r="I16" s="339" t="s">
        <v>139</v>
      </c>
      <c r="K16" s="268"/>
      <c r="N16" s="83"/>
      <c r="O16" s="83"/>
      <c r="P16" s="84"/>
    </row>
    <row r="17" spans="1:16" ht="19.5" customHeight="1">
      <c r="A17" s="338" t="s">
        <v>111</v>
      </c>
      <c r="B17" s="881"/>
      <c r="C17" s="881"/>
      <c r="D17" s="881"/>
      <c r="E17" s="881"/>
      <c r="F17" s="881"/>
      <c r="G17" s="881"/>
      <c r="H17" s="881"/>
      <c r="I17" s="881"/>
      <c r="J17" s="904" t="s">
        <v>110</v>
      </c>
      <c r="K17" s="904"/>
      <c r="L17" s="905"/>
      <c r="M17" s="85"/>
      <c r="N17" s="85"/>
      <c r="O17" s="86"/>
      <c r="P17" s="87"/>
    </row>
    <row r="18" spans="1:16" ht="12.75">
      <c r="A18" s="87"/>
      <c r="B18" s="87"/>
      <c r="C18" s="87"/>
      <c r="D18" s="87"/>
      <c r="E18" s="87"/>
      <c r="F18" s="87"/>
      <c r="G18" s="87"/>
      <c r="H18" s="87"/>
      <c r="I18" s="87"/>
      <c r="J18" s="87"/>
      <c r="K18" s="87"/>
      <c r="L18" s="87"/>
      <c r="M18" s="88" t="s">
        <v>52</v>
      </c>
      <c r="N18" s="88" t="s">
        <v>53</v>
      </c>
      <c r="O18" s="88" t="s">
        <v>54</v>
      </c>
      <c r="P18" s="87"/>
    </row>
    <row r="19" ht="13.5" customHeight="1"/>
    <row r="20" spans="1:13" ht="14.25">
      <c r="A20" s="903" t="s">
        <v>324</v>
      </c>
      <c r="B20" s="903"/>
      <c r="C20" s="903"/>
      <c r="D20" s="903"/>
      <c r="E20" s="903"/>
      <c r="F20" s="903"/>
      <c r="G20" s="903"/>
      <c r="H20" s="903"/>
      <c r="I20" s="903"/>
      <c r="J20" s="903"/>
      <c r="K20" s="903"/>
      <c r="L20" s="903"/>
      <c r="M20" s="903"/>
    </row>
    <row r="21" ht="7.5" customHeight="1"/>
    <row r="22" spans="1:16" ht="15" customHeight="1">
      <c r="A22" s="882" t="s">
        <v>11</v>
      </c>
      <c r="B22" s="885" t="s">
        <v>55</v>
      </c>
      <c r="C22" s="887"/>
      <c r="D22" s="885" t="s">
        <v>56</v>
      </c>
      <c r="E22" s="886"/>
      <c r="F22" s="887"/>
      <c r="G22" s="885" t="s">
        <v>58</v>
      </c>
      <c r="H22" s="887"/>
      <c r="I22" s="885" t="s">
        <v>57</v>
      </c>
      <c r="J22" s="887"/>
      <c r="K22" s="173" t="s">
        <v>9</v>
      </c>
      <c r="L22" s="258" t="s">
        <v>7</v>
      </c>
      <c r="M22" s="882" t="s">
        <v>106</v>
      </c>
      <c r="N22" s="687" t="s">
        <v>3</v>
      </c>
      <c r="O22" s="683"/>
      <c r="P22" s="917"/>
    </row>
    <row r="23" spans="1:16" ht="12.75">
      <c r="A23" s="883"/>
      <c r="B23" s="888"/>
      <c r="C23" s="890"/>
      <c r="D23" s="888"/>
      <c r="E23" s="889"/>
      <c r="F23" s="890"/>
      <c r="G23" s="888"/>
      <c r="H23" s="890"/>
      <c r="I23" s="888"/>
      <c r="J23" s="890"/>
      <c r="K23" s="171" t="s">
        <v>10</v>
      </c>
      <c r="L23" s="174" t="s">
        <v>267</v>
      </c>
      <c r="M23" s="883"/>
      <c r="N23" s="543" t="s">
        <v>60</v>
      </c>
      <c r="O23" s="171" t="s">
        <v>6</v>
      </c>
      <c r="P23" s="171" t="s">
        <v>4</v>
      </c>
    </row>
    <row r="24" spans="1:16" ht="12.75">
      <c r="A24" s="884"/>
      <c r="B24" s="891"/>
      <c r="C24" s="893"/>
      <c r="D24" s="891"/>
      <c r="E24" s="892"/>
      <c r="F24" s="893"/>
      <c r="G24" s="891"/>
      <c r="H24" s="893"/>
      <c r="I24" s="891"/>
      <c r="J24" s="893"/>
      <c r="K24" s="172" t="s">
        <v>274</v>
      </c>
      <c r="L24" s="175" t="s">
        <v>8</v>
      </c>
      <c r="M24" s="884"/>
      <c r="N24" s="544"/>
      <c r="O24" s="172" t="s">
        <v>59</v>
      </c>
      <c r="P24" s="172" t="s">
        <v>5</v>
      </c>
    </row>
    <row r="25" spans="1:16" ht="18.75" customHeight="1">
      <c r="A25" s="201"/>
      <c r="B25" s="900"/>
      <c r="C25" s="900"/>
      <c r="D25" s="900"/>
      <c r="E25" s="900"/>
      <c r="F25" s="900"/>
      <c r="G25" s="900"/>
      <c r="H25" s="900"/>
      <c r="I25" s="900"/>
      <c r="J25" s="900"/>
      <c r="K25" s="201"/>
      <c r="L25" s="201"/>
      <c r="M25" s="201"/>
      <c r="N25" s="201"/>
      <c r="O25" s="201"/>
      <c r="P25" s="201"/>
    </row>
    <row r="26" ht="5.25" customHeight="1"/>
    <row r="27" spans="1:16" ht="13.5" customHeight="1">
      <c r="A27" s="730" t="s">
        <v>11</v>
      </c>
      <c r="B27" s="730"/>
      <c r="C27" s="730"/>
      <c r="D27" s="730"/>
      <c r="E27" s="730"/>
      <c r="F27" s="730"/>
      <c r="G27" s="730"/>
      <c r="H27" s="730"/>
      <c r="I27" s="730"/>
      <c r="J27" s="730"/>
      <c r="K27" s="730"/>
      <c r="L27" s="730"/>
      <c r="M27" s="730"/>
      <c r="N27" s="730"/>
      <c r="O27" s="730"/>
      <c r="P27" s="730"/>
    </row>
    <row r="28" ht="5.25" customHeight="1"/>
    <row r="29" spans="1:16" ht="34.5" customHeight="1">
      <c r="A29" s="584" t="s">
        <v>271</v>
      </c>
      <c r="B29" s="584"/>
      <c r="C29" s="584"/>
      <c r="D29" s="584"/>
      <c r="E29" s="584"/>
      <c r="F29" s="584"/>
      <c r="G29" s="584"/>
      <c r="H29" s="584"/>
      <c r="I29" s="584"/>
      <c r="J29" s="545" t="s">
        <v>140</v>
      </c>
      <c r="K29" s="546"/>
      <c r="L29" s="547"/>
      <c r="M29" s="261" t="s">
        <v>61</v>
      </c>
      <c r="N29" s="695" t="s">
        <v>270</v>
      </c>
      <c r="O29" s="901"/>
      <c r="P29" s="902"/>
    </row>
    <row r="30" spans="1:16" ht="29.25" customHeight="1">
      <c r="A30" s="914" t="s">
        <v>352</v>
      </c>
      <c r="B30" s="915"/>
      <c r="C30" s="915"/>
      <c r="D30" s="915"/>
      <c r="E30" s="915"/>
      <c r="F30" s="915"/>
      <c r="G30" s="915"/>
      <c r="H30" s="915"/>
      <c r="I30" s="915"/>
      <c r="J30" s="897">
        <f>+RS!C8</f>
        <v>0</v>
      </c>
      <c r="K30" s="898"/>
      <c r="L30" s="899"/>
      <c r="M30" s="270"/>
      <c r="N30" s="897">
        <f>+RS!D8</f>
        <v>0</v>
      </c>
      <c r="O30" s="898"/>
      <c r="P30" s="899"/>
    </row>
    <row r="31" spans="1:16" ht="7.5" customHeight="1">
      <c r="A31" s="388"/>
      <c r="B31" s="389"/>
      <c r="C31" s="389"/>
      <c r="D31" s="389"/>
      <c r="E31" s="389"/>
      <c r="F31" s="389"/>
      <c r="G31" s="389"/>
      <c r="H31" s="389"/>
      <c r="I31" s="389"/>
      <c r="J31" s="364"/>
      <c r="K31" s="365"/>
      <c r="L31" s="366"/>
      <c r="M31" s="272"/>
      <c r="N31" s="364"/>
      <c r="O31" s="365"/>
      <c r="P31" s="366"/>
    </row>
    <row r="32" spans="1:16" s="267" customFormat="1" ht="28.5" customHeight="1">
      <c r="A32" s="894" t="s">
        <v>353</v>
      </c>
      <c r="B32" s="896"/>
      <c r="C32" s="896"/>
      <c r="D32" s="896"/>
      <c r="E32" s="896"/>
      <c r="F32" s="896"/>
      <c r="G32" s="896"/>
      <c r="H32" s="896"/>
      <c r="I32" s="896"/>
      <c r="J32" s="724">
        <f>+RS!C17</f>
        <v>0</v>
      </c>
      <c r="K32" s="838"/>
      <c r="L32" s="725"/>
      <c r="M32" s="271"/>
      <c r="N32" s="724">
        <f>+RS!E17</f>
        <v>0</v>
      </c>
      <c r="O32" s="838"/>
      <c r="P32" s="725"/>
    </row>
    <row r="33" spans="1:16" s="267" customFormat="1" ht="6.75" customHeight="1">
      <c r="A33" s="388"/>
      <c r="B33" s="389"/>
      <c r="C33" s="389"/>
      <c r="D33" s="389"/>
      <c r="E33" s="389"/>
      <c r="F33" s="389"/>
      <c r="G33" s="389"/>
      <c r="H33" s="389"/>
      <c r="I33" s="389"/>
      <c r="J33" s="364"/>
      <c r="K33" s="365"/>
      <c r="L33" s="366"/>
      <c r="M33" s="271"/>
      <c r="N33" s="364"/>
      <c r="O33" s="365"/>
      <c r="P33" s="366"/>
    </row>
    <row r="34" spans="1:16" s="267" customFormat="1" ht="21" customHeight="1">
      <c r="A34" s="624" t="s">
        <v>435</v>
      </c>
      <c r="B34" s="625"/>
      <c r="C34" s="625"/>
      <c r="D34" s="625"/>
      <c r="E34" s="625"/>
      <c r="F34" s="625"/>
      <c r="G34" s="625"/>
      <c r="H34" s="625"/>
      <c r="I34" s="626"/>
      <c r="J34" s="721">
        <f>+RS!C8</f>
        <v>0</v>
      </c>
      <c r="K34" s="700"/>
      <c r="L34" s="701"/>
      <c r="M34" s="271"/>
      <c r="N34" s="724">
        <f>+RS!E8</f>
        <v>0</v>
      </c>
      <c r="O34" s="838"/>
      <c r="P34" s="725"/>
    </row>
    <row r="35" spans="1:16" s="267" customFormat="1" ht="6" customHeight="1">
      <c r="A35" s="108"/>
      <c r="B35" s="362"/>
      <c r="C35" s="362"/>
      <c r="D35" s="362"/>
      <c r="E35" s="362"/>
      <c r="F35" s="362"/>
      <c r="G35" s="362"/>
      <c r="H35" s="362"/>
      <c r="I35" s="362"/>
      <c r="J35" s="367"/>
      <c r="K35" s="368"/>
      <c r="L35" s="369"/>
      <c r="M35" s="271"/>
      <c r="N35" s="364"/>
      <c r="O35" s="365"/>
      <c r="P35" s="366"/>
    </row>
    <row r="36" spans="1:16" ht="15" customHeight="1">
      <c r="A36" s="204" t="s">
        <v>326</v>
      </c>
      <c r="B36" s="205"/>
      <c r="C36" s="205"/>
      <c r="D36" s="205"/>
      <c r="E36" s="205"/>
      <c r="F36" s="205"/>
      <c r="G36" s="205"/>
      <c r="H36" s="205"/>
      <c r="I36" s="205"/>
      <c r="J36" s="497"/>
      <c r="K36" s="878"/>
      <c r="L36" s="498"/>
      <c r="M36" s="272"/>
      <c r="N36" s="497"/>
      <c r="O36" s="878"/>
      <c r="P36" s="498"/>
    </row>
    <row r="37" spans="1:16" ht="13.5" customHeight="1">
      <c r="A37" s="127" t="s">
        <v>138</v>
      </c>
      <c r="B37" s="205"/>
      <c r="C37" s="205"/>
      <c r="D37" s="205"/>
      <c r="E37" s="205"/>
      <c r="F37" s="205"/>
      <c r="G37" s="205"/>
      <c r="H37" s="205"/>
      <c r="I37" s="205"/>
      <c r="J37" s="497"/>
      <c r="K37" s="878"/>
      <c r="L37" s="498"/>
      <c r="M37" s="272"/>
      <c r="N37" s="497"/>
      <c r="O37" s="878"/>
      <c r="P37" s="498"/>
    </row>
    <row r="38" spans="1:16" ht="13.5" customHeight="1">
      <c r="A38" s="127" t="s">
        <v>272</v>
      </c>
      <c r="B38" s="89"/>
      <c r="C38" s="205"/>
      <c r="D38" s="205"/>
      <c r="E38" s="205"/>
      <c r="F38" s="205"/>
      <c r="G38" s="205"/>
      <c r="H38" s="205"/>
      <c r="I38" s="205"/>
      <c r="J38" s="499"/>
      <c r="K38" s="500"/>
      <c r="L38" s="501"/>
      <c r="M38" s="349"/>
      <c r="N38" s="499"/>
      <c r="O38" s="500"/>
      <c r="P38" s="501"/>
    </row>
    <row r="39" spans="1:16" ht="13.5" customHeight="1">
      <c r="A39" s="127" t="s">
        <v>428</v>
      </c>
      <c r="B39" s="89"/>
      <c r="C39" s="205"/>
      <c r="D39" s="205"/>
      <c r="E39" s="205"/>
      <c r="F39" s="205"/>
      <c r="G39" s="205"/>
      <c r="H39" s="205"/>
      <c r="I39" s="205"/>
      <c r="J39" s="499">
        <f>+RS!D25</f>
        <v>0</v>
      </c>
      <c r="K39" s="500"/>
      <c r="L39" s="501"/>
      <c r="M39" s="349">
        <v>0.1</v>
      </c>
      <c r="N39" s="499">
        <f>+RS!F25</f>
        <v>0</v>
      </c>
      <c r="O39" s="500"/>
      <c r="P39" s="501"/>
    </row>
    <row r="40" spans="1:16" ht="13.5" customHeight="1">
      <c r="A40" s="127" t="s">
        <v>429</v>
      </c>
      <c r="B40" s="89"/>
      <c r="C40" s="205"/>
      <c r="D40" s="205"/>
      <c r="E40" s="205"/>
      <c r="F40" s="205"/>
      <c r="G40" s="205"/>
      <c r="H40" s="205"/>
      <c r="I40" s="205"/>
      <c r="J40" s="499">
        <f>+RS!D33</f>
        <v>0</v>
      </c>
      <c r="K40" s="500"/>
      <c r="L40" s="501"/>
      <c r="M40" s="349">
        <v>0.1</v>
      </c>
      <c r="N40" s="499">
        <f>+RS!F33</f>
        <v>0</v>
      </c>
      <c r="O40" s="500"/>
      <c r="P40" s="501"/>
    </row>
    <row r="41" spans="1:16" ht="13.5" customHeight="1">
      <c r="A41" s="127" t="s">
        <v>437</v>
      </c>
      <c r="B41" s="89"/>
      <c r="C41" s="205"/>
      <c r="D41" s="205"/>
      <c r="E41" s="205"/>
      <c r="F41" s="205"/>
      <c r="G41" s="205"/>
      <c r="H41" s="205"/>
      <c r="I41" s="205"/>
      <c r="J41" s="382"/>
      <c r="K41" s="383"/>
      <c r="L41" s="384"/>
      <c r="M41" s="349"/>
      <c r="N41" s="382"/>
      <c r="O41" s="383"/>
      <c r="P41" s="384"/>
    </row>
    <row r="42" spans="1:16" ht="13.5" customHeight="1">
      <c r="A42" s="127" t="s">
        <v>428</v>
      </c>
      <c r="B42" s="205"/>
      <c r="C42" s="131"/>
      <c r="D42" s="205"/>
      <c r="E42" s="205"/>
      <c r="F42" s="205"/>
      <c r="G42" s="205"/>
      <c r="H42" s="205"/>
      <c r="I42" s="205"/>
      <c r="J42" s="721">
        <f>+RS!D41</f>
        <v>0</v>
      </c>
      <c r="K42" s="700"/>
      <c r="L42" s="701"/>
      <c r="M42" s="349">
        <v>0.15</v>
      </c>
      <c r="N42" s="721">
        <f>+RS!F41</f>
        <v>0</v>
      </c>
      <c r="O42" s="700"/>
      <c r="P42" s="701"/>
    </row>
    <row r="43" spans="1:16" ht="13.5" customHeight="1">
      <c r="A43" s="127" t="s">
        <v>429</v>
      </c>
      <c r="B43" s="205"/>
      <c r="C43" s="131"/>
      <c r="D43" s="205"/>
      <c r="E43" s="205"/>
      <c r="F43" s="205"/>
      <c r="G43" s="205"/>
      <c r="H43" s="205"/>
      <c r="I43" s="205"/>
      <c r="J43" s="721">
        <f>+RS!D48</f>
        <v>0</v>
      </c>
      <c r="K43" s="700"/>
      <c r="L43" s="701"/>
      <c r="M43" s="349">
        <v>0.15</v>
      </c>
      <c r="N43" s="721">
        <f>+RS!F48</f>
        <v>0</v>
      </c>
      <c r="O43" s="700"/>
      <c r="P43" s="701"/>
    </row>
    <row r="44" spans="1:16" ht="6" customHeight="1">
      <c r="A44" s="127"/>
      <c r="B44" s="205"/>
      <c r="C44" s="131"/>
      <c r="D44" s="205"/>
      <c r="E44" s="205"/>
      <c r="F44" s="205"/>
      <c r="G44" s="205"/>
      <c r="H44" s="205"/>
      <c r="I44" s="205"/>
      <c r="J44" s="367"/>
      <c r="K44" s="368"/>
      <c r="L44" s="369"/>
      <c r="M44" s="349"/>
      <c r="N44" s="367"/>
      <c r="O44" s="368"/>
      <c r="P44" s="369"/>
    </row>
    <row r="45" spans="1:16" ht="15" customHeight="1">
      <c r="A45" s="950" t="s">
        <v>430</v>
      </c>
      <c r="B45" s="953"/>
      <c r="C45" s="953"/>
      <c r="D45" s="953"/>
      <c r="E45" s="953"/>
      <c r="F45" s="953"/>
      <c r="G45" s="953"/>
      <c r="H45" s="953"/>
      <c r="I45" s="953"/>
      <c r="J45" s="721">
        <f>+RS!D56</f>
        <v>0</v>
      </c>
      <c r="K45" s="700"/>
      <c r="L45" s="701"/>
      <c r="M45" s="349">
        <v>0.1</v>
      </c>
      <c r="N45" s="721">
        <f>+RS!F56</f>
        <v>0</v>
      </c>
      <c r="O45" s="700"/>
      <c r="P45" s="701"/>
    </row>
    <row r="46" spans="1:16" ht="4.5" customHeight="1">
      <c r="A46" s="373"/>
      <c r="B46" s="412"/>
      <c r="C46" s="412"/>
      <c r="D46" s="412"/>
      <c r="E46" s="412"/>
      <c r="F46" s="412"/>
      <c r="G46" s="412"/>
      <c r="H46" s="412"/>
      <c r="I46" s="412"/>
      <c r="J46" s="367"/>
      <c r="K46" s="368"/>
      <c r="L46" s="369"/>
      <c r="M46" s="349"/>
      <c r="N46" s="367"/>
      <c r="O46" s="368"/>
      <c r="P46" s="369"/>
    </row>
    <row r="47" spans="1:16" ht="27.75" customHeight="1">
      <c r="A47" s="894" t="s">
        <v>431</v>
      </c>
      <c r="B47" s="895"/>
      <c r="C47" s="895"/>
      <c r="D47" s="895"/>
      <c r="E47" s="895"/>
      <c r="F47" s="895"/>
      <c r="G47" s="895"/>
      <c r="H47" s="895"/>
      <c r="I47" s="895"/>
      <c r="J47" s="724">
        <f>+RS!D65</f>
        <v>0</v>
      </c>
      <c r="K47" s="838"/>
      <c r="L47" s="725"/>
      <c r="M47" s="350">
        <v>0.03</v>
      </c>
      <c r="N47" s="724">
        <f>+RS!F65</f>
        <v>0</v>
      </c>
      <c r="O47" s="838"/>
      <c r="P47" s="725"/>
    </row>
    <row r="48" spans="1:16" ht="4.5" customHeight="1">
      <c r="A48" s="388"/>
      <c r="B48" s="401"/>
      <c r="C48" s="401"/>
      <c r="D48" s="401"/>
      <c r="E48" s="401"/>
      <c r="F48" s="401"/>
      <c r="G48" s="401"/>
      <c r="H48" s="401"/>
      <c r="I48" s="401"/>
      <c r="J48" s="364"/>
      <c r="K48" s="365"/>
      <c r="L48" s="366"/>
      <c r="M48" s="350"/>
      <c r="N48" s="364"/>
      <c r="O48" s="365"/>
      <c r="P48" s="366"/>
    </row>
    <row r="49" spans="1:16" ht="16.5" customHeight="1">
      <c r="A49" s="950" t="s">
        <v>432</v>
      </c>
      <c r="B49" s="923"/>
      <c r="C49" s="923"/>
      <c r="D49" s="923"/>
      <c r="E49" s="923"/>
      <c r="F49" s="923"/>
      <c r="G49" s="923"/>
      <c r="H49" s="923"/>
      <c r="I49" s="923"/>
      <c r="J49" s="721">
        <f>+RS!D72</f>
        <v>0</v>
      </c>
      <c r="K49" s="700"/>
      <c r="L49" s="701"/>
      <c r="M49" s="349">
        <v>0.05</v>
      </c>
      <c r="N49" s="721">
        <f>+RS!F72</f>
        <v>0</v>
      </c>
      <c r="O49" s="700"/>
      <c r="P49" s="701"/>
    </row>
    <row r="50" spans="1:16" ht="3.75" customHeight="1">
      <c r="A50" s="373"/>
      <c r="B50" s="374"/>
      <c r="C50" s="374"/>
      <c r="D50" s="374"/>
      <c r="E50" s="374"/>
      <c r="F50" s="374"/>
      <c r="G50" s="374"/>
      <c r="H50" s="374"/>
      <c r="I50" s="374"/>
      <c r="J50" s="367"/>
      <c r="K50" s="368"/>
      <c r="L50" s="369"/>
      <c r="M50" s="349"/>
      <c r="N50" s="367"/>
      <c r="O50" s="368"/>
      <c r="P50" s="369"/>
    </row>
    <row r="51" spans="1:16" ht="13.5" customHeight="1">
      <c r="A51" s="127" t="s">
        <v>433</v>
      </c>
      <c r="B51" s="205"/>
      <c r="C51" s="131"/>
      <c r="D51" s="205"/>
      <c r="E51" s="205"/>
      <c r="F51" s="205"/>
      <c r="G51" s="205"/>
      <c r="H51" s="205"/>
      <c r="I51" s="205"/>
      <c r="J51" s="846">
        <f>+RS!D79</f>
        <v>0</v>
      </c>
      <c r="K51" s="847"/>
      <c r="L51" s="848"/>
      <c r="M51" s="349">
        <v>0.05</v>
      </c>
      <c r="N51" s="721">
        <f>+RS!F79</f>
        <v>0</v>
      </c>
      <c r="O51" s="700"/>
      <c r="P51" s="701"/>
    </row>
    <row r="52" spans="1:16" ht="3" customHeight="1">
      <c r="A52" s="127"/>
      <c r="B52" s="205"/>
      <c r="C52" s="131"/>
      <c r="D52" s="205"/>
      <c r="E52" s="205"/>
      <c r="F52" s="205"/>
      <c r="G52" s="205"/>
      <c r="H52" s="205"/>
      <c r="I52" s="205"/>
      <c r="J52" s="392"/>
      <c r="K52" s="393"/>
      <c r="L52" s="394"/>
      <c r="M52" s="349"/>
      <c r="N52" s="367"/>
      <c r="O52" s="368"/>
      <c r="P52" s="369"/>
    </row>
    <row r="53" spans="1:16" ht="17.25" customHeight="1">
      <c r="A53" s="127" t="s">
        <v>434</v>
      </c>
      <c r="B53" s="205"/>
      <c r="C53" s="131"/>
      <c r="D53" s="205"/>
      <c r="E53" s="205"/>
      <c r="F53" s="205"/>
      <c r="G53" s="205"/>
      <c r="H53" s="205"/>
      <c r="I53" s="205"/>
      <c r="J53" s="846">
        <f>+RS!D86</f>
        <v>0</v>
      </c>
      <c r="K53" s="847"/>
      <c r="L53" s="848"/>
      <c r="M53" s="349">
        <v>0.1</v>
      </c>
      <c r="N53" s="721">
        <f>+RS!F86</f>
        <v>0</v>
      </c>
      <c r="O53" s="700"/>
      <c r="P53" s="701"/>
    </row>
    <row r="54" spans="1:16" ht="3.75" customHeight="1">
      <c r="A54" s="212"/>
      <c r="B54" s="206"/>
      <c r="C54" s="207"/>
      <c r="D54" s="206"/>
      <c r="E54" s="206"/>
      <c r="F54" s="206"/>
      <c r="G54" s="206"/>
      <c r="H54" s="206"/>
      <c r="I54" s="206"/>
      <c r="J54" s="345"/>
      <c r="K54" s="352"/>
      <c r="L54" s="346"/>
      <c r="M54" s="351"/>
      <c r="N54" s="345"/>
      <c r="O54" s="352"/>
      <c r="P54" s="346"/>
    </row>
    <row r="55" spans="1:16" ht="16.5" customHeight="1">
      <c r="A55" s="131"/>
      <c r="B55" s="205"/>
      <c r="C55" s="131"/>
      <c r="D55" s="205"/>
      <c r="E55" s="205"/>
      <c r="F55" s="205"/>
      <c r="G55" s="205"/>
      <c r="H55" s="205"/>
      <c r="I55" s="205"/>
      <c r="J55" s="368"/>
      <c r="K55" s="368"/>
      <c r="L55" s="368"/>
      <c r="M55" s="349"/>
      <c r="N55" s="368"/>
      <c r="O55" s="430">
        <f>+SUM(N30:P53)</f>
        <v>0</v>
      </c>
      <c r="P55" s="368"/>
    </row>
    <row r="56" spans="1:16" ht="16.5" customHeight="1">
      <c r="A56" s="131"/>
      <c r="B56" s="205"/>
      <c r="C56" s="131"/>
      <c r="D56" s="205"/>
      <c r="E56" s="205"/>
      <c r="F56" s="205"/>
      <c r="G56" s="205"/>
      <c r="H56" s="205"/>
      <c r="I56" s="205"/>
      <c r="J56" s="368"/>
      <c r="K56" s="368"/>
      <c r="L56" s="368"/>
      <c r="M56" s="349"/>
      <c r="N56" s="368"/>
      <c r="O56" s="368"/>
      <c r="P56" s="368"/>
    </row>
    <row r="57" spans="1:16" ht="16.5" customHeight="1">
      <c r="A57" s="131"/>
      <c r="B57" s="205"/>
      <c r="C57" s="131"/>
      <c r="D57" s="205"/>
      <c r="E57" s="205"/>
      <c r="F57" s="205"/>
      <c r="G57" s="205"/>
      <c r="H57" s="205"/>
      <c r="I57" s="205"/>
      <c r="J57" s="368"/>
      <c r="K57" s="368"/>
      <c r="L57" s="368"/>
      <c r="M57" s="349"/>
      <c r="N57" s="368"/>
      <c r="O57" s="368"/>
      <c r="P57" s="368"/>
    </row>
    <row r="58" spans="1:16" ht="16.5" customHeight="1">
      <c r="A58" s="131"/>
      <c r="B58" s="205"/>
      <c r="C58" s="131"/>
      <c r="D58" s="205"/>
      <c r="E58" s="205"/>
      <c r="F58" s="205"/>
      <c r="G58" s="205"/>
      <c r="H58" s="205"/>
      <c r="I58" s="205"/>
      <c r="J58" s="368"/>
      <c r="K58" s="368"/>
      <c r="L58" s="368"/>
      <c r="M58" s="349"/>
      <c r="N58" s="368"/>
      <c r="O58" s="368"/>
      <c r="P58" s="368"/>
    </row>
    <row r="59" spans="1:16" ht="16.5" customHeight="1">
      <c r="A59" s="131"/>
      <c r="B59" s="205"/>
      <c r="C59" s="131"/>
      <c r="D59" s="205"/>
      <c r="E59" s="205"/>
      <c r="F59" s="205"/>
      <c r="G59" s="205"/>
      <c r="H59" s="205"/>
      <c r="I59" s="205"/>
      <c r="J59" s="368"/>
      <c r="K59" s="368"/>
      <c r="L59" s="368"/>
      <c r="M59" s="349"/>
      <c r="N59" s="368"/>
      <c r="O59" s="368"/>
      <c r="P59" s="368"/>
    </row>
    <row r="60" spans="1:16" ht="16.5" customHeight="1">
      <c r="A60" s="94"/>
      <c r="B60" s="94"/>
      <c r="C60" s="94"/>
      <c r="D60" s="94"/>
      <c r="E60" s="94"/>
      <c r="F60" s="94"/>
      <c r="G60" s="94"/>
      <c r="H60" s="94"/>
      <c r="I60" s="94"/>
      <c r="J60" s="140"/>
      <c r="K60" s="140"/>
      <c r="L60" s="140"/>
      <c r="M60" s="140"/>
      <c r="N60" s="94"/>
      <c r="O60" s="94"/>
      <c r="P60" s="94"/>
    </row>
    <row r="61" spans="1:16" ht="9" customHeight="1">
      <c r="A61" s="249" t="s">
        <v>255</v>
      </c>
      <c r="B61" s="248"/>
      <c r="C61" s="248"/>
      <c r="D61" s="248"/>
      <c r="E61" s="248"/>
      <c r="F61" s="248"/>
      <c r="G61" s="248"/>
      <c r="H61" s="248"/>
      <c r="I61" s="248"/>
      <c r="J61" s="248"/>
      <c r="K61" s="248"/>
      <c r="L61" s="248"/>
      <c r="M61" s="248"/>
      <c r="N61" s="248"/>
      <c r="O61" s="94"/>
      <c r="P61" s="94"/>
    </row>
    <row r="62" spans="1:16" ht="12.75">
      <c r="A62" s="95" t="s">
        <v>252</v>
      </c>
      <c r="B62" s="95"/>
      <c r="C62" s="95"/>
      <c r="D62" s="95"/>
      <c r="E62" s="95"/>
      <c r="F62" s="95"/>
      <c r="G62" s="95"/>
      <c r="H62" s="95"/>
      <c r="I62" s="95"/>
      <c r="J62" s="95"/>
      <c r="K62" s="95"/>
      <c r="L62" s="95"/>
      <c r="M62" s="95"/>
      <c r="N62" s="95"/>
      <c r="O62" s="287"/>
      <c r="P62" s="95"/>
    </row>
    <row r="63" spans="1:16" ht="12.75">
      <c r="A63" s="95" t="s">
        <v>350</v>
      </c>
      <c r="B63" s="95"/>
      <c r="C63" s="95"/>
      <c r="D63" s="95"/>
      <c r="E63" s="95"/>
      <c r="F63" s="95"/>
      <c r="G63" s="95"/>
      <c r="H63" s="95"/>
      <c r="I63" s="95"/>
      <c r="J63" s="95"/>
      <c r="K63" s="95"/>
      <c r="L63" s="95"/>
      <c r="M63" s="95"/>
      <c r="N63" s="95"/>
      <c r="O63" s="95"/>
      <c r="P63" s="95"/>
    </row>
    <row r="64" spans="1:16" ht="54.75" customHeight="1">
      <c r="A64" s="922" t="s">
        <v>351</v>
      </c>
      <c r="B64" s="922"/>
      <c r="C64" s="922"/>
      <c r="D64" s="922"/>
      <c r="E64" s="922"/>
      <c r="F64" s="922"/>
      <c r="G64" s="922"/>
      <c r="H64" s="922"/>
      <c r="I64" s="922"/>
      <c r="J64" s="922"/>
      <c r="K64" s="922"/>
      <c r="L64" s="922"/>
      <c r="M64" s="922"/>
      <c r="N64" s="922"/>
      <c r="O64" s="922"/>
      <c r="P64" s="922"/>
    </row>
    <row r="65" spans="1:16" ht="14.25" customHeight="1">
      <c r="A65" s="273" t="s">
        <v>436</v>
      </c>
      <c r="B65" s="395"/>
      <c r="C65" s="395"/>
      <c r="D65" s="395"/>
      <c r="E65" s="395"/>
      <c r="F65" s="395"/>
      <c r="G65" s="395"/>
      <c r="H65" s="395"/>
      <c r="I65" s="395"/>
      <c r="J65" s="395"/>
      <c r="K65" s="395"/>
      <c r="L65" s="395"/>
      <c r="M65" s="395"/>
      <c r="N65" s="395"/>
      <c r="O65" s="395"/>
      <c r="P65" s="395"/>
    </row>
    <row r="66" spans="1:16" ht="14.25" customHeight="1">
      <c r="A66" s="273" t="s">
        <v>438</v>
      </c>
      <c r="B66" s="95"/>
      <c r="C66" s="95"/>
      <c r="D66" s="95"/>
      <c r="E66" s="95"/>
      <c r="F66" s="95"/>
      <c r="G66" s="95"/>
      <c r="H66" s="95"/>
      <c r="I66" s="95"/>
      <c r="J66" s="95"/>
      <c r="K66" s="95"/>
      <c r="L66" s="95"/>
      <c r="M66" s="95"/>
      <c r="N66" s="95"/>
      <c r="O66" s="95"/>
      <c r="P66" s="95"/>
    </row>
    <row r="67" ht="14.25" customHeight="1">
      <c r="P67" s="274" t="s">
        <v>476</v>
      </c>
    </row>
    <row r="68" spans="1:16" ht="12.75" customHeight="1">
      <c r="A68" s="584" t="s">
        <v>62</v>
      </c>
      <c r="B68" s="584"/>
      <c r="C68" s="584"/>
      <c r="D68" s="584"/>
      <c r="E68" s="584"/>
      <c r="F68" s="584"/>
      <c r="G68" s="584"/>
      <c r="H68" s="584"/>
      <c r="I68" s="584"/>
      <c r="J68" s="545" t="s">
        <v>140</v>
      </c>
      <c r="K68" s="546"/>
      <c r="L68" s="547"/>
      <c r="M68" s="584" t="s">
        <v>61</v>
      </c>
      <c r="N68" s="545" t="s">
        <v>141</v>
      </c>
      <c r="O68" s="546"/>
      <c r="P68" s="547"/>
    </row>
    <row r="69" spans="1:16" ht="19.5" customHeight="1">
      <c r="A69" s="584"/>
      <c r="B69" s="584"/>
      <c r="C69" s="584"/>
      <c r="D69" s="584"/>
      <c r="E69" s="584"/>
      <c r="F69" s="584"/>
      <c r="G69" s="584"/>
      <c r="H69" s="584"/>
      <c r="I69" s="584"/>
      <c r="J69" s="630"/>
      <c r="K69" s="718"/>
      <c r="L69" s="631"/>
      <c r="M69" s="584"/>
      <c r="N69" s="630"/>
      <c r="O69" s="718"/>
      <c r="P69" s="631"/>
    </row>
    <row r="70" spans="1:16" ht="3" customHeight="1">
      <c r="A70" s="97"/>
      <c r="B70" s="98"/>
      <c r="C70" s="98"/>
      <c r="D70" s="98"/>
      <c r="E70" s="98"/>
      <c r="F70" s="98"/>
      <c r="G70" s="98"/>
      <c r="H70" s="98"/>
      <c r="I70" s="99"/>
      <c r="J70" s="704"/>
      <c r="K70" s="766"/>
      <c r="L70" s="705"/>
      <c r="M70" s="103"/>
      <c r="N70" s="924"/>
      <c r="O70" s="925"/>
      <c r="P70" s="926"/>
    </row>
    <row r="71" spans="1:16" ht="27.75" customHeight="1">
      <c r="A71" s="894" t="s">
        <v>452</v>
      </c>
      <c r="B71" s="896"/>
      <c r="C71" s="896"/>
      <c r="D71" s="896"/>
      <c r="E71" s="896"/>
      <c r="F71" s="896"/>
      <c r="G71" s="896"/>
      <c r="H71" s="896"/>
      <c r="I71" s="896"/>
      <c r="J71" s="487">
        <f>+RS!D93</f>
        <v>0</v>
      </c>
      <c r="K71" s="488"/>
      <c r="L71" s="489"/>
      <c r="M71" s="350">
        <v>0.2</v>
      </c>
      <c r="N71" s="724">
        <f>+RS!F93</f>
        <v>0</v>
      </c>
      <c r="O71" s="838"/>
      <c r="P71" s="725"/>
    </row>
    <row r="72" spans="1:16" ht="3.75" customHeight="1">
      <c r="A72" s="388"/>
      <c r="B72" s="389"/>
      <c r="C72" s="389"/>
      <c r="D72" s="389"/>
      <c r="E72" s="389"/>
      <c r="F72" s="389"/>
      <c r="G72" s="389"/>
      <c r="H72" s="389"/>
      <c r="I72" s="389"/>
      <c r="J72" s="402"/>
      <c r="K72" s="403"/>
      <c r="L72" s="404"/>
      <c r="M72" s="350"/>
      <c r="N72" s="364"/>
      <c r="O72" s="365"/>
      <c r="P72" s="366"/>
    </row>
    <row r="73" spans="1:16" ht="13.5" customHeight="1">
      <c r="A73" s="204" t="s">
        <v>439</v>
      </c>
      <c r="B73" s="205"/>
      <c r="C73" s="205"/>
      <c r="D73" s="205"/>
      <c r="E73" s="205"/>
      <c r="F73" s="205"/>
      <c r="G73" s="205"/>
      <c r="H73" s="205"/>
      <c r="I73" s="205"/>
      <c r="J73" s="497"/>
      <c r="K73" s="878"/>
      <c r="L73" s="498"/>
      <c r="M73" s="350"/>
      <c r="N73" s="497"/>
      <c r="O73" s="878"/>
      <c r="P73" s="498"/>
    </row>
    <row r="74" spans="1:16" ht="13.5" customHeight="1">
      <c r="A74" s="127" t="s">
        <v>354</v>
      </c>
      <c r="B74" s="89"/>
      <c r="C74" s="205"/>
      <c r="D74" s="205"/>
      <c r="E74" s="205"/>
      <c r="F74" s="205"/>
      <c r="G74" s="205"/>
      <c r="H74" s="205"/>
      <c r="I74" s="205"/>
      <c r="J74" s="594">
        <f>+RS!D101</f>
        <v>0</v>
      </c>
      <c r="K74" s="595"/>
      <c r="L74" s="596"/>
      <c r="M74" s="350">
        <v>0.2</v>
      </c>
      <c r="N74" s="594">
        <f>+RS!F101</f>
        <v>0</v>
      </c>
      <c r="O74" s="595"/>
      <c r="P74" s="596"/>
    </row>
    <row r="75" spans="1:16" ht="13.5" customHeight="1">
      <c r="A75" s="127" t="s">
        <v>428</v>
      </c>
      <c r="B75" s="89"/>
      <c r="C75" s="205"/>
      <c r="D75" s="205"/>
      <c r="E75" s="205"/>
      <c r="F75" s="205"/>
      <c r="G75" s="205"/>
      <c r="H75" s="205"/>
      <c r="I75" s="205"/>
      <c r="J75" s="499">
        <f>+RS!D109</f>
        <v>0</v>
      </c>
      <c r="K75" s="500"/>
      <c r="L75" s="501"/>
      <c r="M75" s="350">
        <v>0.2</v>
      </c>
      <c r="N75" s="499">
        <f>+RS!F109</f>
        <v>0</v>
      </c>
      <c r="O75" s="500"/>
      <c r="P75" s="501"/>
    </row>
    <row r="76" spans="1:16" ht="13.5" customHeight="1">
      <c r="A76" s="127" t="s">
        <v>429</v>
      </c>
      <c r="B76" s="89"/>
      <c r="C76" s="205"/>
      <c r="D76" s="205"/>
      <c r="E76" s="205"/>
      <c r="F76" s="205"/>
      <c r="G76" s="205"/>
      <c r="H76" s="205"/>
      <c r="I76" s="205"/>
      <c r="J76" s="932"/>
      <c r="K76" s="954"/>
      <c r="L76" s="933"/>
      <c r="M76" s="350"/>
      <c r="N76" s="375"/>
      <c r="O76" s="376"/>
      <c r="P76" s="377"/>
    </row>
    <row r="77" spans="1:16" ht="13.5" customHeight="1">
      <c r="A77" s="204" t="s">
        <v>449</v>
      </c>
      <c r="B77" s="205"/>
      <c r="C77" s="131"/>
      <c r="D77" s="205"/>
      <c r="E77" s="205"/>
      <c r="F77" s="205"/>
      <c r="G77" s="205"/>
      <c r="H77" s="205"/>
      <c r="I77" s="205"/>
      <c r="J77" s="721"/>
      <c r="K77" s="700"/>
      <c r="L77" s="701"/>
      <c r="M77" s="349"/>
      <c r="N77" s="721">
        <f>+M77*J77</f>
        <v>0</v>
      </c>
      <c r="O77" s="700"/>
      <c r="P77" s="701"/>
    </row>
    <row r="78" spans="1:16" ht="13.5" customHeight="1">
      <c r="A78" s="127" t="s">
        <v>428</v>
      </c>
      <c r="B78" s="205"/>
      <c r="C78" s="131"/>
      <c r="D78" s="205"/>
      <c r="E78" s="205"/>
      <c r="F78" s="205"/>
      <c r="G78" s="205"/>
      <c r="H78" s="205"/>
      <c r="I78" s="205"/>
      <c r="J78" s="721">
        <f>+RS!D117</f>
        <v>0</v>
      </c>
      <c r="K78" s="700"/>
      <c r="L78" s="701"/>
      <c r="M78" s="349">
        <v>0.2</v>
      </c>
      <c r="N78" s="721">
        <f>+RS!F117</f>
        <v>0</v>
      </c>
      <c r="O78" s="700"/>
      <c r="P78" s="701"/>
    </row>
    <row r="79" spans="1:16" ht="13.5" customHeight="1">
      <c r="A79" s="127" t="s">
        <v>429</v>
      </c>
      <c r="B79" s="205"/>
      <c r="C79" s="131"/>
      <c r="D79" s="205"/>
      <c r="E79" s="205"/>
      <c r="F79" s="205"/>
      <c r="G79" s="205"/>
      <c r="H79" s="205"/>
      <c r="I79" s="205"/>
      <c r="J79" s="721">
        <f>+RS!D125</f>
        <v>0</v>
      </c>
      <c r="K79" s="700"/>
      <c r="L79" s="701"/>
      <c r="M79" s="349">
        <v>0.2</v>
      </c>
      <c r="N79" s="721">
        <f>+RS!F125</f>
        <v>0</v>
      </c>
      <c r="O79" s="700"/>
      <c r="P79" s="701"/>
    </row>
    <row r="80" spans="1:16" ht="5.25" customHeight="1">
      <c r="A80" s="127"/>
      <c r="B80" s="205"/>
      <c r="C80" s="131"/>
      <c r="D80" s="205"/>
      <c r="E80" s="205"/>
      <c r="F80" s="205"/>
      <c r="G80" s="205"/>
      <c r="H80" s="205"/>
      <c r="I80" s="205"/>
      <c r="J80" s="367"/>
      <c r="K80" s="368"/>
      <c r="L80" s="369"/>
      <c r="M80" s="349"/>
      <c r="N80" s="367"/>
      <c r="O80" s="368"/>
      <c r="P80" s="369"/>
    </row>
    <row r="81" spans="1:16" ht="13.5" customHeight="1">
      <c r="A81" s="204" t="s">
        <v>327</v>
      </c>
      <c r="B81" s="205"/>
      <c r="C81" s="131"/>
      <c r="D81" s="205"/>
      <c r="E81" s="205"/>
      <c r="F81" s="205"/>
      <c r="G81" s="205"/>
      <c r="H81" s="205"/>
      <c r="I81" s="205"/>
      <c r="J81" s="367"/>
      <c r="K81" s="368"/>
      <c r="L81" s="369"/>
      <c r="M81" s="349"/>
      <c r="N81" s="367"/>
      <c r="O81" s="368"/>
      <c r="P81" s="369"/>
    </row>
    <row r="82" spans="1:16" ht="13.5" customHeight="1">
      <c r="A82" s="204" t="s">
        <v>273</v>
      </c>
      <c r="B82" s="205"/>
      <c r="C82" s="131"/>
      <c r="D82" s="205"/>
      <c r="E82" s="205"/>
      <c r="F82" s="205"/>
      <c r="G82" s="205"/>
      <c r="H82" s="205"/>
      <c r="I82" s="205"/>
      <c r="J82" s="721">
        <f>+RS!C134</f>
        <v>0</v>
      </c>
      <c r="K82" s="700"/>
      <c r="L82" s="701"/>
      <c r="M82" s="349">
        <v>0.1</v>
      </c>
      <c r="N82" s="721">
        <f>+RS!E134</f>
        <v>0</v>
      </c>
      <c r="O82" s="700"/>
      <c r="P82" s="701"/>
    </row>
    <row r="83" spans="1:16" s="89" customFormat="1" ht="15.75" customHeight="1">
      <c r="A83" s="286" t="s">
        <v>451</v>
      </c>
      <c r="B83" s="205"/>
      <c r="C83" s="131"/>
      <c r="D83" s="205"/>
      <c r="E83" s="205"/>
      <c r="F83" s="205"/>
      <c r="G83" s="205"/>
      <c r="H83" s="205"/>
      <c r="I83" s="205"/>
      <c r="J83" s="721">
        <f>+RS!C143</f>
        <v>0</v>
      </c>
      <c r="K83" s="700"/>
      <c r="L83" s="701"/>
      <c r="M83" s="349">
        <v>0.1</v>
      </c>
      <c r="N83" s="721">
        <f>+RS!E143</f>
        <v>0</v>
      </c>
      <c r="O83" s="700"/>
      <c r="P83" s="701"/>
    </row>
    <row r="84" spans="1:16" ht="3.75" customHeight="1">
      <c r="A84" s="125"/>
      <c r="B84" s="89"/>
      <c r="C84" s="89"/>
      <c r="D84" s="89"/>
      <c r="E84" s="89"/>
      <c r="F84" s="89"/>
      <c r="G84" s="89"/>
      <c r="H84" s="89"/>
      <c r="I84" s="126"/>
      <c r="J84" s="159"/>
      <c r="K84" s="160"/>
      <c r="L84" s="161"/>
      <c r="M84" s="429"/>
      <c r="N84" s="370"/>
      <c r="O84" s="371"/>
      <c r="P84" s="372"/>
    </row>
    <row r="85" spans="1:16" ht="24" customHeight="1">
      <c r="A85" s="911" t="s">
        <v>440</v>
      </c>
      <c r="B85" s="485"/>
      <c r="C85" s="485"/>
      <c r="D85" s="485"/>
      <c r="E85" s="485"/>
      <c r="F85" s="485"/>
      <c r="G85" s="485"/>
      <c r="H85" s="485"/>
      <c r="I85" s="486"/>
      <c r="J85" s="497"/>
      <c r="K85" s="878"/>
      <c r="L85" s="498"/>
      <c r="M85" s="350"/>
      <c r="N85" s="497"/>
      <c r="O85" s="878"/>
      <c r="P85" s="498"/>
    </row>
    <row r="86" spans="1:16" ht="12.75" customHeight="1">
      <c r="A86" s="127" t="s">
        <v>354</v>
      </c>
      <c r="B86" s="89"/>
      <c r="C86" s="205"/>
      <c r="D86" s="205"/>
      <c r="E86" s="205"/>
      <c r="F86" s="205"/>
      <c r="G86" s="205"/>
      <c r="H86" s="205"/>
      <c r="I86" s="205"/>
      <c r="J86" s="497"/>
      <c r="K86" s="878"/>
      <c r="L86" s="498"/>
      <c r="M86" s="350"/>
      <c r="N86" s="497"/>
      <c r="O86" s="878"/>
      <c r="P86" s="498"/>
    </row>
    <row r="87" spans="1:16" ht="12.75" customHeight="1">
      <c r="A87" s="127" t="s">
        <v>428</v>
      </c>
      <c r="B87" s="89"/>
      <c r="C87" s="205"/>
      <c r="D87" s="205"/>
      <c r="E87" s="205"/>
      <c r="F87" s="205"/>
      <c r="G87" s="205"/>
      <c r="H87" s="205"/>
      <c r="I87" s="205"/>
      <c r="J87" s="499">
        <f>+RS!D151</f>
        <v>0</v>
      </c>
      <c r="K87" s="500"/>
      <c r="L87" s="501"/>
      <c r="M87" s="350">
        <v>0.2</v>
      </c>
      <c r="N87" s="499">
        <f>+RS!F151</f>
        <v>0</v>
      </c>
      <c r="O87" s="500"/>
      <c r="P87" s="501"/>
    </row>
    <row r="88" spans="1:16" ht="12.75" customHeight="1">
      <c r="A88" s="127" t="s">
        <v>429</v>
      </c>
      <c r="B88" s="89"/>
      <c r="C88" s="205"/>
      <c r="D88" s="205"/>
      <c r="E88" s="205"/>
      <c r="F88" s="205"/>
      <c r="G88" s="205"/>
      <c r="H88" s="205"/>
      <c r="I88" s="205"/>
      <c r="J88" s="499">
        <f>+RS!D159</f>
        <v>0</v>
      </c>
      <c r="K88" s="500"/>
      <c r="L88" s="501"/>
      <c r="M88" s="350">
        <v>0.2</v>
      </c>
      <c r="N88" s="499">
        <f>+RS!F159</f>
        <v>0</v>
      </c>
      <c r="O88" s="500"/>
      <c r="P88" s="501"/>
    </row>
    <row r="89" spans="1:16" ht="12.75" customHeight="1">
      <c r="A89" s="204" t="s">
        <v>455</v>
      </c>
      <c r="B89" s="205"/>
      <c r="C89" s="131"/>
      <c r="D89" s="205"/>
      <c r="E89" s="205"/>
      <c r="F89" s="205"/>
      <c r="G89" s="205"/>
      <c r="H89" s="205"/>
      <c r="I89" s="205"/>
      <c r="J89" s="721"/>
      <c r="K89" s="700"/>
      <c r="L89" s="701"/>
      <c r="M89" s="349"/>
      <c r="N89" s="721">
        <f>+M89*J89</f>
        <v>0</v>
      </c>
      <c r="O89" s="700"/>
      <c r="P89" s="701"/>
    </row>
    <row r="90" spans="1:16" ht="12.75" customHeight="1">
      <c r="A90" s="127" t="s">
        <v>428</v>
      </c>
      <c r="B90" s="205"/>
      <c r="C90" s="131"/>
      <c r="D90" s="205"/>
      <c r="E90" s="205"/>
      <c r="F90" s="205"/>
      <c r="G90" s="205"/>
      <c r="H90" s="205"/>
      <c r="I90" s="205"/>
      <c r="J90" s="721">
        <f>+RS!D167</f>
        <v>0</v>
      </c>
      <c r="K90" s="700"/>
      <c r="L90" s="701"/>
      <c r="M90" s="349">
        <v>0.2</v>
      </c>
      <c r="N90" s="721">
        <f>+RS!F167</f>
        <v>0</v>
      </c>
      <c r="O90" s="700"/>
      <c r="P90" s="701"/>
    </row>
    <row r="91" spans="1:16" ht="12.75" customHeight="1">
      <c r="A91" s="127" t="s">
        <v>429</v>
      </c>
      <c r="B91" s="205"/>
      <c r="C91" s="131"/>
      <c r="D91" s="205"/>
      <c r="E91" s="205"/>
      <c r="F91" s="205"/>
      <c r="G91" s="205"/>
      <c r="H91" s="205"/>
      <c r="I91" s="205"/>
      <c r="J91" s="721">
        <f>+RS!D175</f>
        <v>0</v>
      </c>
      <c r="K91" s="700"/>
      <c r="L91" s="701"/>
      <c r="M91" s="349">
        <v>0.2</v>
      </c>
      <c r="N91" s="721">
        <f>+RS!F175</f>
        <v>0</v>
      </c>
      <c r="O91" s="700"/>
      <c r="P91" s="701"/>
    </row>
    <row r="92" spans="1:16" ht="6.75" customHeight="1">
      <c r="A92" s="125"/>
      <c r="B92" s="89"/>
      <c r="C92" s="89"/>
      <c r="D92" s="89"/>
      <c r="E92" s="89"/>
      <c r="F92" s="89"/>
      <c r="G92" s="89"/>
      <c r="H92" s="89"/>
      <c r="I92" s="126"/>
      <c r="J92" s="159"/>
      <c r="K92" s="160"/>
      <c r="L92" s="161"/>
      <c r="M92" s="429"/>
      <c r="N92" s="370"/>
      <c r="O92" s="371"/>
      <c r="P92" s="372"/>
    </row>
    <row r="93" spans="1:16" ht="13.5" customHeight="1">
      <c r="A93" s="482" t="s">
        <v>342</v>
      </c>
      <c r="B93" s="483"/>
      <c r="C93" s="483"/>
      <c r="D93" s="483"/>
      <c r="E93" s="483"/>
      <c r="F93" s="483"/>
      <c r="G93" s="483"/>
      <c r="H93" s="483"/>
      <c r="I93" s="484"/>
      <c r="J93" s="594">
        <f>+RS!D185</f>
        <v>0</v>
      </c>
      <c r="K93" s="595"/>
      <c r="L93" s="596"/>
      <c r="M93" s="955">
        <v>0.15</v>
      </c>
      <c r="N93" s="724">
        <f>+RS!F185</f>
        <v>0</v>
      </c>
      <c r="O93" s="838"/>
      <c r="P93" s="725"/>
    </row>
    <row r="94" spans="1:16" ht="13.5" customHeight="1">
      <c r="A94" s="482"/>
      <c r="B94" s="483"/>
      <c r="C94" s="483"/>
      <c r="D94" s="483"/>
      <c r="E94" s="483"/>
      <c r="F94" s="483"/>
      <c r="G94" s="483"/>
      <c r="H94" s="483"/>
      <c r="I94" s="484"/>
      <c r="J94" s="594"/>
      <c r="K94" s="595"/>
      <c r="L94" s="596"/>
      <c r="M94" s="955"/>
      <c r="N94" s="724"/>
      <c r="O94" s="838"/>
      <c r="P94" s="725"/>
    </row>
    <row r="95" spans="1:16" ht="4.5" customHeight="1">
      <c r="A95" s="125"/>
      <c r="B95" s="89"/>
      <c r="C95" s="89"/>
      <c r="D95" s="89"/>
      <c r="E95" s="89"/>
      <c r="F95" s="89"/>
      <c r="G95" s="89"/>
      <c r="H95" s="89"/>
      <c r="I95" s="126"/>
      <c r="J95" s="159"/>
      <c r="K95" s="160"/>
      <c r="L95" s="161"/>
      <c r="M95" s="429"/>
      <c r="N95" s="370"/>
      <c r="O95" s="371"/>
      <c r="P95" s="372"/>
    </row>
    <row r="96" spans="1:16" ht="22.5" customHeight="1">
      <c r="A96" s="624" t="s">
        <v>441</v>
      </c>
      <c r="B96" s="625"/>
      <c r="C96" s="625"/>
      <c r="D96" s="625"/>
      <c r="E96" s="625"/>
      <c r="F96" s="625"/>
      <c r="G96" s="625"/>
      <c r="H96" s="625"/>
      <c r="I96" s="626"/>
      <c r="J96" s="610">
        <f>+RS!D192</f>
        <v>0</v>
      </c>
      <c r="K96" s="557"/>
      <c r="L96" s="558"/>
      <c r="M96" s="349">
        <v>0.1</v>
      </c>
      <c r="N96" s="610">
        <f>+RS!F192</f>
        <v>0</v>
      </c>
      <c r="O96" s="557"/>
      <c r="P96" s="558"/>
    </row>
    <row r="97" spans="1:16" ht="5.25" customHeight="1">
      <c r="A97" s="125"/>
      <c r="B97" s="89"/>
      <c r="C97" s="89"/>
      <c r="D97" s="89"/>
      <c r="E97" s="89"/>
      <c r="F97" s="89"/>
      <c r="G97" s="89"/>
      <c r="H97" s="89"/>
      <c r="I97" s="126"/>
      <c r="J97" s="159"/>
      <c r="K97" s="160"/>
      <c r="L97" s="161"/>
      <c r="M97" s="429"/>
      <c r="N97" s="370"/>
      <c r="O97" s="371"/>
      <c r="P97" s="372"/>
    </row>
    <row r="98" spans="1:16" ht="24.75" customHeight="1">
      <c r="A98" s="624" t="s">
        <v>454</v>
      </c>
      <c r="B98" s="625"/>
      <c r="C98" s="625"/>
      <c r="D98" s="625"/>
      <c r="E98" s="625"/>
      <c r="F98" s="625"/>
      <c r="G98" s="625"/>
      <c r="H98" s="625"/>
      <c r="I98" s="626"/>
      <c r="J98" s="497"/>
      <c r="K98" s="878"/>
      <c r="L98" s="498"/>
      <c r="M98" s="354"/>
      <c r="N98" s="497"/>
      <c r="O98" s="878"/>
      <c r="P98" s="498"/>
    </row>
    <row r="99" spans="1:16" ht="13.5" customHeight="1">
      <c r="A99" s="127" t="s">
        <v>275</v>
      </c>
      <c r="B99" s="89"/>
      <c r="C99" s="89"/>
      <c r="D99" s="89"/>
      <c r="E99" s="89"/>
      <c r="F99" s="89"/>
      <c r="G99" s="89"/>
      <c r="H99" s="89"/>
      <c r="I99" s="126"/>
      <c r="J99" s="846">
        <f>+RS!D200</f>
        <v>0</v>
      </c>
      <c r="K99" s="847"/>
      <c r="L99" s="848"/>
      <c r="M99" s="355">
        <v>0.025</v>
      </c>
      <c r="N99" s="721">
        <f>+RS!F200</f>
        <v>0</v>
      </c>
      <c r="O99" s="700"/>
      <c r="P99" s="701"/>
    </row>
    <row r="100" spans="1:16" ht="13.5" customHeight="1">
      <c r="A100" s="127" t="s">
        <v>276</v>
      </c>
      <c r="B100" s="89"/>
      <c r="C100" s="89"/>
      <c r="D100" s="89"/>
      <c r="E100" s="89"/>
      <c r="F100" s="89"/>
      <c r="G100" s="89"/>
      <c r="H100" s="89"/>
      <c r="I100" s="126"/>
      <c r="J100" s="497"/>
      <c r="K100" s="878"/>
      <c r="L100" s="498"/>
      <c r="M100" s="353"/>
      <c r="N100" s="497"/>
      <c r="O100" s="878"/>
      <c r="P100" s="498"/>
    </row>
    <row r="101" spans="1:16" ht="13.5" customHeight="1">
      <c r="A101" s="125"/>
      <c r="B101" s="131" t="s">
        <v>442</v>
      </c>
      <c r="C101" s="89"/>
      <c r="D101" s="89"/>
      <c r="E101" s="89"/>
      <c r="F101" s="89"/>
      <c r="G101" s="89"/>
      <c r="H101" s="89"/>
      <c r="I101" s="126"/>
      <c r="J101" s="846">
        <f>+RS!D208</f>
        <v>0</v>
      </c>
      <c r="K101" s="847"/>
      <c r="L101" s="848"/>
      <c r="M101" s="355">
        <v>0.025</v>
      </c>
      <c r="N101" s="721">
        <f>+RS!F208</f>
        <v>0</v>
      </c>
      <c r="O101" s="700"/>
      <c r="P101" s="701"/>
    </row>
    <row r="102" spans="1:16" ht="29.25" customHeight="1">
      <c r="A102" s="125"/>
      <c r="B102" s="625" t="s">
        <v>443</v>
      </c>
      <c r="C102" s="625"/>
      <c r="D102" s="625"/>
      <c r="E102" s="625"/>
      <c r="F102" s="625"/>
      <c r="G102" s="625"/>
      <c r="H102" s="625"/>
      <c r="I102" s="626"/>
      <c r="J102" s="846">
        <f>+RS!D216</f>
        <v>0</v>
      </c>
      <c r="K102" s="847"/>
      <c r="L102" s="848"/>
      <c r="M102" s="356">
        <v>0.1</v>
      </c>
      <c r="N102" s="721">
        <f>+RS!F216</f>
        <v>0</v>
      </c>
      <c r="O102" s="700"/>
      <c r="P102" s="701"/>
    </row>
    <row r="103" spans="1:16" ht="4.5" customHeight="1">
      <c r="A103" s="125"/>
      <c r="B103" s="362"/>
      <c r="C103" s="362"/>
      <c r="D103" s="362"/>
      <c r="E103" s="362"/>
      <c r="F103" s="362"/>
      <c r="G103" s="362"/>
      <c r="H103" s="362"/>
      <c r="I103" s="363"/>
      <c r="J103" s="392"/>
      <c r="K103" s="393"/>
      <c r="L103" s="394"/>
      <c r="M103" s="356"/>
      <c r="N103" s="367"/>
      <c r="O103" s="368"/>
      <c r="P103" s="369"/>
    </row>
    <row r="104" spans="1:16" ht="27.75" customHeight="1">
      <c r="A104" s="482" t="s">
        <v>343</v>
      </c>
      <c r="B104" s="909"/>
      <c r="C104" s="909"/>
      <c r="D104" s="909"/>
      <c r="E104" s="909"/>
      <c r="F104" s="909"/>
      <c r="G104" s="909"/>
      <c r="H104" s="909"/>
      <c r="I104" s="910"/>
      <c r="J104" s="357"/>
      <c r="K104" s="358"/>
      <c r="L104" s="359"/>
      <c r="M104" s="353"/>
      <c r="N104" s="357"/>
      <c r="O104" s="358"/>
      <c r="P104" s="359"/>
    </row>
    <row r="105" spans="1:16" ht="18" customHeight="1">
      <c r="A105" s="127" t="s">
        <v>444</v>
      </c>
      <c r="B105" s="89"/>
      <c r="C105" s="89"/>
      <c r="D105" s="89"/>
      <c r="E105" s="89"/>
      <c r="F105" s="89"/>
      <c r="G105" s="89"/>
      <c r="H105" s="89"/>
      <c r="I105" s="126"/>
      <c r="J105" s="721">
        <f>+RS!D225</f>
        <v>0</v>
      </c>
      <c r="K105" s="700"/>
      <c r="L105" s="701"/>
      <c r="M105" s="356">
        <v>0.01</v>
      </c>
      <c r="N105" s="721">
        <f>+RS!F225</f>
        <v>0</v>
      </c>
      <c r="O105" s="700"/>
      <c r="P105" s="701"/>
    </row>
    <row r="106" spans="1:16" ht="18" customHeight="1">
      <c r="A106" s="127" t="s">
        <v>445</v>
      </c>
      <c r="B106" s="89"/>
      <c r="C106" s="89"/>
      <c r="D106" s="89"/>
      <c r="E106" s="89"/>
      <c r="F106" s="89"/>
      <c r="G106" s="89"/>
      <c r="H106" s="89"/>
      <c r="I106" s="126"/>
      <c r="J106" s="721">
        <f>+RS!D233</f>
        <v>0</v>
      </c>
      <c r="K106" s="700"/>
      <c r="L106" s="701"/>
      <c r="M106" s="355">
        <v>0.005</v>
      </c>
      <c r="N106" s="721">
        <f>+RS!F233</f>
        <v>0</v>
      </c>
      <c r="O106" s="700"/>
      <c r="P106" s="701"/>
    </row>
    <row r="107" spans="1:16" ht="18" customHeight="1">
      <c r="A107" s="624" t="s">
        <v>446</v>
      </c>
      <c r="B107" s="625"/>
      <c r="C107" s="625"/>
      <c r="D107" s="625"/>
      <c r="E107" s="625"/>
      <c r="F107" s="625"/>
      <c r="G107" s="625"/>
      <c r="H107" s="625"/>
      <c r="I107" s="626"/>
      <c r="J107" s="721">
        <f>+RS!D241</f>
        <v>0</v>
      </c>
      <c r="K107" s="700"/>
      <c r="L107" s="701"/>
      <c r="M107" s="355">
        <v>0.005</v>
      </c>
      <c r="N107" s="721">
        <f>+RS!F241</f>
        <v>0</v>
      </c>
      <c r="O107" s="700"/>
      <c r="P107" s="701"/>
    </row>
    <row r="108" spans="1:16" ht="18" customHeight="1">
      <c r="A108" s="127" t="s">
        <v>447</v>
      </c>
      <c r="B108" s="131"/>
      <c r="C108" s="89"/>
      <c r="D108" s="89"/>
      <c r="E108" s="89"/>
      <c r="F108" s="89"/>
      <c r="G108" s="89"/>
      <c r="H108" s="89"/>
      <c r="I108" s="126"/>
      <c r="J108" s="721">
        <f>+RS!D249</f>
        <v>0</v>
      </c>
      <c r="K108" s="700"/>
      <c r="L108" s="701"/>
      <c r="M108" s="355">
        <v>0.015</v>
      </c>
      <c r="N108" s="721">
        <f>+RS!F249</f>
        <v>0</v>
      </c>
      <c r="O108" s="700"/>
      <c r="P108" s="701"/>
    </row>
    <row r="109" spans="1:16" ht="3.75" customHeight="1">
      <c r="A109" s="127"/>
      <c r="B109" s="131"/>
      <c r="C109" s="89"/>
      <c r="D109" s="89"/>
      <c r="E109" s="89"/>
      <c r="F109" s="89"/>
      <c r="G109" s="89"/>
      <c r="H109" s="89"/>
      <c r="I109" s="126"/>
      <c r="J109" s="367"/>
      <c r="K109" s="368"/>
      <c r="L109" s="369"/>
      <c r="M109" s="355"/>
      <c r="N109" s="367"/>
      <c r="O109" s="368"/>
      <c r="P109" s="369"/>
    </row>
    <row r="110" spans="1:16" ht="42" customHeight="1">
      <c r="A110" s="906" t="s">
        <v>355</v>
      </c>
      <c r="B110" s="907"/>
      <c r="C110" s="907"/>
      <c r="D110" s="907"/>
      <c r="E110" s="907"/>
      <c r="F110" s="907"/>
      <c r="G110" s="907"/>
      <c r="H110" s="907"/>
      <c r="I110" s="908"/>
      <c r="J110" s="594">
        <f>+RS!D257</f>
        <v>0</v>
      </c>
      <c r="K110" s="595"/>
      <c r="L110" s="596"/>
      <c r="M110" s="353">
        <v>0.25</v>
      </c>
      <c r="N110" s="724">
        <f>+RS!F257</f>
        <v>0</v>
      </c>
      <c r="O110" s="838"/>
      <c r="P110" s="725"/>
    </row>
    <row r="111" spans="1:16" ht="4.5" customHeight="1">
      <c r="A111" s="398"/>
      <c r="B111" s="399"/>
      <c r="C111" s="399"/>
      <c r="D111" s="399"/>
      <c r="E111" s="399"/>
      <c r="F111" s="399"/>
      <c r="G111" s="399"/>
      <c r="H111" s="399"/>
      <c r="I111" s="400"/>
      <c r="J111" s="385"/>
      <c r="K111" s="386"/>
      <c r="L111" s="387"/>
      <c r="M111" s="353"/>
      <c r="N111" s="364"/>
      <c r="O111" s="365"/>
      <c r="P111" s="366"/>
    </row>
    <row r="112" spans="1:16" ht="30" customHeight="1">
      <c r="A112" s="911" t="s">
        <v>344</v>
      </c>
      <c r="B112" s="912"/>
      <c r="C112" s="912"/>
      <c r="D112" s="912"/>
      <c r="E112" s="912"/>
      <c r="F112" s="912"/>
      <c r="G112" s="912"/>
      <c r="H112" s="912"/>
      <c r="I112" s="913"/>
      <c r="J112" s="487">
        <f>+RS!D265</f>
        <v>0</v>
      </c>
      <c r="K112" s="488"/>
      <c r="L112" s="489"/>
      <c r="M112" s="353">
        <v>1</v>
      </c>
      <c r="N112" s="724">
        <f>+RS!F265</f>
        <v>0</v>
      </c>
      <c r="O112" s="838"/>
      <c r="P112" s="725"/>
    </row>
    <row r="113" spans="1:16" ht="6" customHeight="1">
      <c r="A113" s="390"/>
      <c r="B113" s="396"/>
      <c r="C113" s="396"/>
      <c r="D113" s="396"/>
      <c r="E113" s="396"/>
      <c r="F113" s="396"/>
      <c r="G113" s="396"/>
      <c r="H113" s="396"/>
      <c r="I113" s="397"/>
      <c r="J113" s="402"/>
      <c r="K113" s="403"/>
      <c r="L113" s="404"/>
      <c r="M113" s="353"/>
      <c r="N113" s="364"/>
      <c r="O113" s="365"/>
      <c r="P113" s="366"/>
    </row>
    <row r="114" spans="1:16" s="107" customFormat="1" ht="39.75" customHeight="1">
      <c r="A114" s="911" t="s">
        <v>345</v>
      </c>
      <c r="B114" s="923"/>
      <c r="C114" s="923"/>
      <c r="D114" s="923"/>
      <c r="E114" s="923"/>
      <c r="F114" s="923"/>
      <c r="G114" s="923"/>
      <c r="H114" s="923"/>
      <c r="I114" s="821"/>
      <c r="J114" s="487">
        <f>+RS!D275</f>
        <v>0</v>
      </c>
      <c r="K114" s="488"/>
      <c r="L114" s="489"/>
      <c r="M114" s="353"/>
      <c r="N114" s="487">
        <f>+RS!F275</f>
        <v>0</v>
      </c>
      <c r="O114" s="488"/>
      <c r="P114" s="489"/>
    </row>
    <row r="115" spans="1:16" s="107" customFormat="1" ht="7.5" customHeight="1">
      <c r="A115" s="390"/>
      <c r="B115" s="374"/>
      <c r="C115" s="374"/>
      <c r="D115" s="374"/>
      <c r="E115" s="374"/>
      <c r="F115" s="374"/>
      <c r="G115" s="374"/>
      <c r="H115" s="374"/>
      <c r="I115" s="391"/>
      <c r="J115" s="402"/>
      <c r="K115" s="403"/>
      <c r="L115" s="404"/>
      <c r="M115" s="353"/>
      <c r="N115" s="402"/>
      <c r="O115" s="403"/>
      <c r="P115" s="404"/>
    </row>
    <row r="116" spans="1:16" s="107" customFormat="1" ht="39.75" customHeight="1">
      <c r="A116" s="482" t="s">
        <v>346</v>
      </c>
      <c r="B116" s="483"/>
      <c r="C116" s="483"/>
      <c r="D116" s="483"/>
      <c r="E116" s="483"/>
      <c r="F116" s="483"/>
      <c r="G116" s="483"/>
      <c r="H116" s="483"/>
      <c r="I116" s="484"/>
      <c r="J116" s="357"/>
      <c r="K116" s="358"/>
      <c r="L116" s="359"/>
      <c r="M116" s="353"/>
      <c r="N116" s="357"/>
      <c r="O116" s="358"/>
      <c r="P116" s="359"/>
    </row>
    <row r="117" spans="1:16" s="107" customFormat="1" ht="27.75" customHeight="1">
      <c r="A117" s="348" t="s">
        <v>347</v>
      </c>
      <c r="B117" s="483" t="s">
        <v>348</v>
      </c>
      <c r="C117" s="483"/>
      <c r="D117" s="483"/>
      <c r="E117" s="483"/>
      <c r="F117" s="483"/>
      <c r="G117" s="483"/>
      <c r="H117" s="483"/>
      <c r="I117" s="484"/>
      <c r="J117" s="487">
        <f>+RS!D283</f>
        <v>0</v>
      </c>
      <c r="K117" s="488"/>
      <c r="L117" s="489"/>
      <c r="M117" s="353">
        <v>0.25</v>
      </c>
      <c r="N117" s="487">
        <f>+RS!F283</f>
        <v>0</v>
      </c>
      <c r="O117" s="488"/>
      <c r="P117" s="489"/>
    </row>
    <row r="118" spans="1:16" s="107" customFormat="1" ht="15.75" customHeight="1">
      <c r="A118" s="348"/>
      <c r="B118" s="485" t="s">
        <v>349</v>
      </c>
      <c r="C118" s="485"/>
      <c r="D118" s="485"/>
      <c r="E118" s="485"/>
      <c r="F118" s="485"/>
      <c r="G118" s="485"/>
      <c r="H118" s="485"/>
      <c r="I118" s="486"/>
      <c r="J118" s="487">
        <f>+RS!D291</f>
        <v>0</v>
      </c>
      <c r="K118" s="488"/>
      <c r="L118" s="489"/>
      <c r="M118" s="353">
        <v>0.15</v>
      </c>
      <c r="N118" s="487">
        <f>+RS!F291</f>
        <v>0</v>
      </c>
      <c r="O118" s="488"/>
      <c r="P118" s="489"/>
    </row>
    <row r="119" spans="1:16" ht="7.5" customHeight="1">
      <c r="A119" s="288"/>
      <c r="B119" s="289"/>
      <c r="C119" s="289"/>
      <c r="D119" s="289"/>
      <c r="E119" s="289"/>
      <c r="F119" s="289"/>
      <c r="G119" s="289"/>
      <c r="H119" s="289"/>
      <c r="I119" s="290"/>
      <c r="J119" s="282"/>
      <c r="K119" s="283"/>
      <c r="L119" s="284"/>
      <c r="M119" s="291"/>
      <c r="N119" s="282"/>
      <c r="O119" s="283"/>
      <c r="P119" s="284"/>
    </row>
    <row r="120" spans="1:16" ht="10.5" customHeight="1">
      <c r="A120" s="362"/>
      <c r="B120" s="362"/>
      <c r="C120" s="362"/>
      <c r="D120" s="362"/>
      <c r="E120" s="362"/>
      <c r="F120" s="362"/>
      <c r="G120" s="362"/>
      <c r="H120" s="362"/>
      <c r="I120" s="362"/>
      <c r="J120" s="380"/>
      <c r="K120" s="380"/>
      <c r="L120" s="380"/>
      <c r="M120" s="414"/>
      <c r="N120" s="380"/>
      <c r="O120" s="380"/>
      <c r="P120" s="380"/>
    </row>
    <row r="121" spans="1:16" ht="15" customHeight="1">
      <c r="A121" s="362"/>
      <c r="B121" s="362"/>
      <c r="C121" s="362"/>
      <c r="D121" s="362"/>
      <c r="E121" s="362"/>
      <c r="F121" s="362"/>
      <c r="G121" s="362"/>
      <c r="H121" s="362"/>
      <c r="I121" s="362"/>
      <c r="J121" s="380"/>
      <c r="K121" s="380"/>
      <c r="L121" s="380"/>
      <c r="M121" s="414"/>
      <c r="N121" s="380"/>
      <c r="O121" s="287">
        <f>+SUM(N71:P118)</f>
        <v>0</v>
      </c>
      <c r="P121" s="380"/>
    </row>
    <row r="122" spans="1:16" ht="15" customHeight="1">
      <c r="A122" s="362"/>
      <c r="B122" s="362"/>
      <c r="C122" s="362"/>
      <c r="D122" s="362"/>
      <c r="E122" s="362"/>
      <c r="F122" s="362"/>
      <c r="G122" s="362"/>
      <c r="H122" s="362"/>
      <c r="I122" s="362"/>
      <c r="J122" s="380"/>
      <c r="K122" s="380"/>
      <c r="L122" s="380"/>
      <c r="M122" s="414"/>
      <c r="N122" s="380"/>
      <c r="O122" s="380"/>
      <c r="P122" s="380"/>
    </row>
    <row r="123" spans="1:16" ht="15" customHeight="1">
      <c r="A123" s="362"/>
      <c r="B123" s="362"/>
      <c r="C123" s="362"/>
      <c r="D123" s="362"/>
      <c r="E123" s="362"/>
      <c r="F123" s="362"/>
      <c r="G123" s="362"/>
      <c r="H123" s="362"/>
      <c r="I123" s="362"/>
      <c r="J123" s="380"/>
      <c r="K123" s="380"/>
      <c r="L123" s="380"/>
      <c r="M123" s="414"/>
      <c r="N123" s="380"/>
      <c r="O123" s="380"/>
      <c r="P123" s="380"/>
    </row>
    <row r="124" ht="13.5" customHeight="1"/>
    <row r="125" spans="1:14" ht="13.5" customHeight="1">
      <c r="A125" s="247" t="s">
        <v>265</v>
      </c>
      <c r="B125" s="89"/>
      <c r="C125" s="89"/>
      <c r="D125" s="89"/>
      <c r="E125" s="89"/>
      <c r="F125" s="89"/>
      <c r="G125" s="89"/>
      <c r="H125" s="89"/>
      <c r="I125" s="89"/>
      <c r="J125" s="89"/>
      <c r="K125" s="89"/>
      <c r="L125" s="89"/>
      <c r="M125" s="89"/>
      <c r="N125" s="89"/>
    </row>
    <row r="126" spans="1:15" ht="13.5" customHeight="1">
      <c r="A126" s="94" t="s">
        <v>448</v>
      </c>
      <c r="B126" s="89"/>
      <c r="C126" s="89"/>
      <c r="D126" s="89"/>
      <c r="E126" s="89"/>
      <c r="F126" s="89"/>
      <c r="G126" s="89"/>
      <c r="H126" s="89"/>
      <c r="I126" s="89"/>
      <c r="J126" s="89"/>
      <c r="K126" s="89"/>
      <c r="L126" s="89"/>
      <c r="M126" s="89"/>
      <c r="N126" s="89"/>
      <c r="O126" s="287"/>
    </row>
    <row r="127" spans="1:16" ht="12" customHeight="1">
      <c r="A127" s="94" t="s">
        <v>450</v>
      </c>
      <c r="B127" s="94"/>
      <c r="C127" s="94"/>
      <c r="D127" s="94"/>
      <c r="E127" s="94"/>
      <c r="F127" s="94"/>
      <c r="G127" s="94"/>
      <c r="H127" s="94"/>
      <c r="I127" s="94"/>
      <c r="J127" s="94"/>
      <c r="K127" s="94"/>
      <c r="L127" s="94"/>
      <c r="M127" s="94"/>
      <c r="N127" s="94"/>
      <c r="P127" s="94"/>
    </row>
    <row r="128" spans="1:16" ht="12" customHeight="1">
      <c r="A128" s="94" t="s">
        <v>453</v>
      </c>
      <c r="B128" s="94"/>
      <c r="C128" s="94"/>
      <c r="D128" s="94"/>
      <c r="E128" s="94"/>
      <c r="F128" s="94"/>
      <c r="G128" s="94"/>
      <c r="H128" s="94"/>
      <c r="I128" s="94"/>
      <c r="J128" s="94"/>
      <c r="K128" s="94"/>
      <c r="L128" s="94"/>
      <c r="M128" s="94"/>
      <c r="N128" s="94"/>
      <c r="P128" s="94"/>
    </row>
    <row r="129" spans="1:16" ht="27" customHeight="1">
      <c r="A129" s="731" t="s">
        <v>456</v>
      </c>
      <c r="B129" s="731"/>
      <c r="C129" s="731"/>
      <c r="D129" s="731"/>
      <c r="E129" s="731"/>
      <c r="F129" s="731"/>
      <c r="G129" s="731"/>
      <c r="H129" s="731"/>
      <c r="I129" s="731"/>
      <c r="J129" s="731"/>
      <c r="K129" s="731"/>
      <c r="L129" s="731"/>
      <c r="M129" s="731"/>
      <c r="N129" s="731"/>
      <c r="O129" s="731"/>
      <c r="P129" s="731"/>
    </row>
    <row r="130" spans="1:16" ht="14.25" customHeight="1">
      <c r="A130" s="115"/>
      <c r="B130" s="116"/>
      <c r="C130" s="116"/>
      <c r="D130" s="116"/>
      <c r="E130" s="116"/>
      <c r="F130" s="116"/>
      <c r="G130" s="116"/>
      <c r="H130" s="116"/>
      <c r="I130" s="116"/>
      <c r="J130" s="116"/>
      <c r="K130" s="116"/>
      <c r="L130" s="116"/>
      <c r="M130" s="116"/>
      <c r="N130" s="116"/>
      <c r="O130" s="116"/>
      <c r="P130" s="276" t="s">
        <v>477</v>
      </c>
    </row>
    <row r="131" spans="1:16" ht="17.25" customHeight="1">
      <c r="A131" s="584" t="s">
        <v>62</v>
      </c>
      <c r="B131" s="584"/>
      <c r="C131" s="584"/>
      <c r="D131" s="584"/>
      <c r="E131" s="584"/>
      <c r="F131" s="584"/>
      <c r="G131" s="584"/>
      <c r="H131" s="584"/>
      <c r="I131" s="584"/>
      <c r="J131" s="591" t="s">
        <v>140</v>
      </c>
      <c r="K131" s="592"/>
      <c r="L131" s="593"/>
      <c r="M131" s="200" t="s">
        <v>61</v>
      </c>
      <c r="N131" s="591" t="s">
        <v>141</v>
      </c>
      <c r="O131" s="592"/>
      <c r="P131" s="593"/>
    </row>
    <row r="132" spans="1:16" ht="87" customHeight="1">
      <c r="A132" s="927" t="s">
        <v>457</v>
      </c>
      <c r="B132" s="928"/>
      <c r="C132" s="928"/>
      <c r="D132" s="928"/>
      <c r="E132" s="928"/>
      <c r="F132" s="928"/>
      <c r="G132" s="928"/>
      <c r="H132" s="928"/>
      <c r="I132" s="929"/>
      <c r="J132" s="594">
        <f>+RS!D299</f>
        <v>0</v>
      </c>
      <c r="K132" s="595"/>
      <c r="L132" s="596"/>
      <c r="M132" s="353">
        <v>0.01</v>
      </c>
      <c r="N132" s="594">
        <f>+RS!F299</f>
        <v>0</v>
      </c>
      <c r="O132" s="595"/>
      <c r="P132" s="596"/>
    </row>
    <row r="133" spans="1:16" ht="7.5" customHeight="1">
      <c r="A133" s="420"/>
      <c r="B133" s="421"/>
      <c r="C133" s="421"/>
      <c r="D133" s="421"/>
      <c r="E133" s="421"/>
      <c r="F133" s="421"/>
      <c r="G133" s="421"/>
      <c r="H133" s="421"/>
      <c r="I133" s="422"/>
      <c r="J133" s="385"/>
      <c r="K133" s="386"/>
      <c r="L133" s="387"/>
      <c r="M133" s="353"/>
      <c r="N133" s="385"/>
      <c r="O133" s="386"/>
      <c r="P133" s="387"/>
    </row>
    <row r="134" spans="1:16" ht="48" customHeight="1">
      <c r="A134" s="494" t="s">
        <v>458</v>
      </c>
      <c r="B134" s="930"/>
      <c r="C134" s="930"/>
      <c r="D134" s="930"/>
      <c r="E134" s="930"/>
      <c r="F134" s="930"/>
      <c r="G134" s="930"/>
      <c r="H134" s="930"/>
      <c r="I134" s="931"/>
      <c r="J134" s="594"/>
      <c r="K134" s="595"/>
      <c r="L134" s="596"/>
      <c r="M134" s="356"/>
      <c r="N134" s="594"/>
      <c r="O134" s="595"/>
      <c r="P134" s="596"/>
    </row>
    <row r="135" spans="1:16" ht="14.25" customHeight="1">
      <c r="A135" s="417"/>
      <c r="B135" s="425" t="s">
        <v>459</v>
      </c>
      <c r="C135" s="426"/>
      <c r="D135" s="423"/>
      <c r="E135" s="423"/>
      <c r="F135" s="423"/>
      <c r="G135" s="423"/>
      <c r="H135" s="423"/>
      <c r="I135" s="424"/>
      <c r="J135" s="499">
        <f>+RS!D307</f>
        <v>0</v>
      </c>
      <c r="K135" s="500"/>
      <c r="L135" s="501"/>
      <c r="M135" s="356">
        <v>0.1</v>
      </c>
      <c r="N135" s="499">
        <f>+RS!F307</f>
        <v>0</v>
      </c>
      <c r="O135" s="500"/>
      <c r="P135" s="501"/>
    </row>
    <row r="136" spans="1:16" ht="14.25" customHeight="1">
      <c r="A136" s="417"/>
      <c r="B136" s="425" t="s">
        <v>460</v>
      </c>
      <c r="C136" s="426"/>
      <c r="D136" s="423"/>
      <c r="E136" s="423"/>
      <c r="F136" s="423"/>
      <c r="G136" s="423"/>
      <c r="H136" s="423"/>
      <c r="I136" s="424"/>
      <c r="J136" s="499">
        <f>+RS!D315</f>
        <v>0</v>
      </c>
      <c r="K136" s="500"/>
      <c r="L136" s="501"/>
      <c r="M136" s="356">
        <v>0.15</v>
      </c>
      <c r="N136" s="499">
        <f>+RS!F315</f>
        <v>0</v>
      </c>
      <c r="O136" s="500"/>
      <c r="P136" s="501"/>
    </row>
    <row r="137" spans="1:16" ht="9.75" customHeight="1">
      <c r="A137" s="417"/>
      <c r="B137" s="425"/>
      <c r="C137" s="426"/>
      <c r="D137" s="423"/>
      <c r="E137" s="423"/>
      <c r="F137" s="423"/>
      <c r="G137" s="423"/>
      <c r="H137" s="423"/>
      <c r="I137" s="424"/>
      <c r="J137" s="382"/>
      <c r="K137" s="383"/>
      <c r="L137" s="384"/>
      <c r="M137" s="356"/>
      <c r="N137" s="382"/>
      <c r="O137" s="383"/>
      <c r="P137" s="384"/>
    </row>
    <row r="138" spans="1:16" ht="16.5" customHeight="1">
      <c r="A138" s="494" t="s">
        <v>469</v>
      </c>
      <c r="B138" s="495"/>
      <c r="C138" s="495"/>
      <c r="D138" s="495"/>
      <c r="E138" s="495"/>
      <c r="F138" s="495"/>
      <c r="G138" s="495"/>
      <c r="H138" s="495"/>
      <c r="I138" s="496"/>
      <c r="J138" s="499">
        <f>+RS!D344</f>
        <v>0</v>
      </c>
      <c r="K138" s="500"/>
      <c r="L138" s="501"/>
      <c r="M138" s="356"/>
      <c r="N138" s="499">
        <f>+M138*J138</f>
        <v>0</v>
      </c>
      <c r="O138" s="500"/>
      <c r="P138" s="501"/>
    </row>
    <row r="139" spans="1:16" ht="14.25" customHeight="1">
      <c r="A139" s="417"/>
      <c r="B139" s="425" t="s">
        <v>442</v>
      </c>
      <c r="C139" s="426"/>
      <c r="D139" s="423"/>
      <c r="E139" s="423"/>
      <c r="F139" s="423"/>
      <c r="G139" s="423"/>
      <c r="H139" s="423"/>
      <c r="I139" s="424"/>
      <c r="J139" s="499">
        <f>+RS!D322</f>
        <v>0</v>
      </c>
      <c r="K139" s="500"/>
      <c r="L139" s="501"/>
      <c r="M139" s="356">
        <v>0.15</v>
      </c>
      <c r="N139" s="499">
        <f>+RS!F322</f>
        <v>0</v>
      </c>
      <c r="O139" s="500"/>
      <c r="P139" s="501"/>
    </row>
    <row r="140" spans="1:16" ht="14.25" customHeight="1">
      <c r="A140" s="417"/>
      <c r="B140" s="425" t="s">
        <v>461</v>
      </c>
      <c r="C140" s="426"/>
      <c r="D140" s="423"/>
      <c r="E140" s="423"/>
      <c r="F140" s="423"/>
      <c r="G140" s="423"/>
      <c r="H140" s="423"/>
      <c r="I140" s="424"/>
      <c r="J140" s="499">
        <f>+RS!D329</f>
        <v>0</v>
      </c>
      <c r="K140" s="500"/>
      <c r="L140" s="501"/>
      <c r="M140" s="356">
        <v>0.15</v>
      </c>
      <c r="N140" s="499">
        <f>+RS!F329</f>
        <v>0</v>
      </c>
      <c r="O140" s="500"/>
      <c r="P140" s="501"/>
    </row>
    <row r="141" spans="1:16" ht="8.25" customHeight="1">
      <c r="A141" s="417"/>
      <c r="B141" s="425"/>
      <c r="C141" s="426"/>
      <c r="D141" s="423"/>
      <c r="E141" s="423"/>
      <c r="F141" s="423"/>
      <c r="G141" s="423"/>
      <c r="H141" s="423"/>
      <c r="I141" s="424"/>
      <c r="J141" s="382"/>
      <c r="K141" s="383"/>
      <c r="L141" s="384"/>
      <c r="M141" s="356"/>
      <c r="N141" s="382"/>
      <c r="O141" s="383"/>
      <c r="P141" s="384"/>
    </row>
    <row r="142" spans="1:16" ht="26.25" customHeight="1">
      <c r="A142" s="927" t="s">
        <v>462</v>
      </c>
      <c r="B142" s="956"/>
      <c r="C142" s="956"/>
      <c r="D142" s="956"/>
      <c r="E142" s="956"/>
      <c r="F142" s="956"/>
      <c r="G142" s="956"/>
      <c r="H142" s="956"/>
      <c r="I142" s="957"/>
      <c r="J142" s="499">
        <f>+RS!D336</f>
        <v>0</v>
      </c>
      <c r="K142" s="500"/>
      <c r="L142" s="501"/>
      <c r="M142" s="356">
        <v>0.25</v>
      </c>
      <c r="N142" s="499">
        <f>+RS!F336</f>
        <v>0</v>
      </c>
      <c r="O142" s="500"/>
      <c r="P142" s="501"/>
    </row>
    <row r="143" spans="1:16" ht="9" customHeight="1">
      <c r="A143" s="427"/>
      <c r="B143" s="427"/>
      <c r="C143" s="427"/>
      <c r="D143" s="427"/>
      <c r="E143" s="427"/>
      <c r="F143" s="427"/>
      <c r="G143" s="427"/>
      <c r="H143" s="427"/>
      <c r="I143" s="427"/>
      <c r="J143" s="406"/>
      <c r="K143" s="413"/>
      <c r="L143" s="407"/>
      <c r="M143" s="341"/>
      <c r="N143" s="406"/>
      <c r="O143" s="413"/>
      <c r="P143" s="407"/>
    </row>
    <row r="144" spans="1:16" ht="14.25" customHeight="1">
      <c r="A144" s="494" t="s">
        <v>463</v>
      </c>
      <c r="B144" s="495"/>
      <c r="C144" s="495"/>
      <c r="D144" s="495"/>
      <c r="E144" s="495"/>
      <c r="F144" s="495"/>
      <c r="G144" s="495"/>
      <c r="H144" s="495"/>
      <c r="I144" s="496"/>
      <c r="J144" s="508"/>
      <c r="K144" s="509"/>
      <c r="L144" s="510"/>
      <c r="M144" s="428"/>
      <c r="N144" s="508">
        <f>J144*M145</f>
        <v>0</v>
      </c>
      <c r="O144" s="509"/>
      <c r="P144" s="510"/>
    </row>
    <row r="145" spans="1:16" ht="14.25" customHeight="1">
      <c r="A145" s="494"/>
      <c r="B145" s="495"/>
      <c r="C145" s="495"/>
      <c r="D145" s="495"/>
      <c r="E145" s="495"/>
      <c r="F145" s="495"/>
      <c r="G145" s="495"/>
      <c r="H145" s="495"/>
      <c r="I145" s="496"/>
      <c r="J145" s="508"/>
      <c r="K145" s="509"/>
      <c r="L145" s="510"/>
      <c r="M145" s="355"/>
      <c r="N145" s="508">
        <f>M145*J145</f>
        <v>0</v>
      </c>
      <c r="O145" s="509"/>
      <c r="P145" s="510"/>
    </row>
    <row r="146" spans="1:16" ht="14.25" customHeight="1">
      <c r="A146" s="417"/>
      <c r="B146" s="425" t="s">
        <v>442</v>
      </c>
      <c r="C146" s="426"/>
      <c r="D146" s="423"/>
      <c r="E146" s="423"/>
      <c r="F146" s="423"/>
      <c r="G146" s="423"/>
      <c r="H146" s="423"/>
      <c r="I146" s="424"/>
      <c r="J146" s="499">
        <f>+RS!D343</f>
        <v>0</v>
      </c>
      <c r="K146" s="500"/>
      <c r="L146" s="501"/>
      <c r="M146" s="355">
        <v>0.015</v>
      </c>
      <c r="N146" s="499">
        <f>+RS!F343</f>
        <v>0</v>
      </c>
      <c r="O146" s="500"/>
      <c r="P146" s="501"/>
    </row>
    <row r="147" spans="1:16" ht="14.25" customHeight="1">
      <c r="A147" s="417"/>
      <c r="B147" s="425" t="s">
        <v>461</v>
      </c>
      <c r="C147" s="426"/>
      <c r="D147" s="423"/>
      <c r="E147" s="423"/>
      <c r="F147" s="423"/>
      <c r="G147" s="423"/>
      <c r="H147" s="423"/>
      <c r="I147" s="424"/>
      <c r="J147" s="499">
        <f>+RS!D350</f>
        <v>0</v>
      </c>
      <c r="K147" s="500"/>
      <c r="L147" s="501"/>
      <c r="M147" s="356">
        <v>0.01</v>
      </c>
      <c r="N147" s="499">
        <f>+RS!F350</f>
        <v>0</v>
      </c>
      <c r="O147" s="500"/>
      <c r="P147" s="501"/>
    </row>
    <row r="148" spans="1:16" ht="14.25" customHeight="1">
      <c r="A148" s="417"/>
      <c r="B148" s="418"/>
      <c r="C148" s="418"/>
      <c r="D148" s="418"/>
      <c r="E148" s="418"/>
      <c r="F148" s="418"/>
      <c r="G148" s="418"/>
      <c r="H148" s="418"/>
      <c r="I148" s="419"/>
      <c r="J148" s="379"/>
      <c r="K148" s="380"/>
      <c r="L148" s="381"/>
      <c r="M148" s="355"/>
      <c r="N148" s="379"/>
      <c r="O148" s="380"/>
      <c r="P148" s="381"/>
    </row>
    <row r="149" spans="1:16" ht="28.5" customHeight="1">
      <c r="A149" s="494" t="s">
        <v>356</v>
      </c>
      <c r="B149" s="495"/>
      <c r="C149" s="495"/>
      <c r="D149" s="495"/>
      <c r="E149" s="495"/>
      <c r="F149" s="495"/>
      <c r="G149" s="495"/>
      <c r="H149" s="495"/>
      <c r="I149" s="496"/>
      <c r="J149" s="508"/>
      <c r="K149" s="509"/>
      <c r="L149" s="510"/>
      <c r="M149" s="355"/>
      <c r="N149" s="499">
        <f>+RS!F357</f>
        <v>0</v>
      </c>
      <c r="O149" s="500"/>
      <c r="P149" s="501"/>
    </row>
    <row r="150" spans="1:16" ht="10.5" customHeight="1">
      <c r="A150" s="417"/>
      <c r="B150" s="418"/>
      <c r="C150" s="418"/>
      <c r="D150" s="418"/>
      <c r="E150" s="418"/>
      <c r="F150" s="418"/>
      <c r="G150" s="418"/>
      <c r="H150" s="418"/>
      <c r="I150" s="419"/>
      <c r="J150" s="379"/>
      <c r="K150" s="380"/>
      <c r="L150" s="381"/>
      <c r="M150" s="355"/>
      <c r="N150" s="379"/>
      <c r="O150" s="380"/>
      <c r="P150" s="381"/>
    </row>
    <row r="151" spans="1:16" ht="28.5" customHeight="1">
      <c r="A151" s="494" t="s">
        <v>464</v>
      </c>
      <c r="B151" s="495"/>
      <c r="C151" s="495"/>
      <c r="D151" s="495"/>
      <c r="E151" s="495"/>
      <c r="F151" s="495"/>
      <c r="G151" s="495"/>
      <c r="H151" s="495"/>
      <c r="I151" s="496"/>
      <c r="J151" s="499">
        <f>+RS!D364</f>
        <v>0</v>
      </c>
      <c r="K151" s="500"/>
      <c r="L151" s="501"/>
      <c r="M151" s="356">
        <v>0.25</v>
      </c>
      <c r="N151" s="499">
        <f>+RS!F364</f>
        <v>0</v>
      </c>
      <c r="O151" s="500"/>
      <c r="P151" s="501"/>
    </row>
    <row r="152" spans="1:16" ht="9" customHeight="1">
      <c r="A152" s="417"/>
      <c r="B152" s="418"/>
      <c r="C152" s="418"/>
      <c r="D152" s="418"/>
      <c r="E152" s="418"/>
      <c r="F152" s="418"/>
      <c r="G152" s="418"/>
      <c r="H152" s="418"/>
      <c r="I152" s="419"/>
      <c r="J152" s="379"/>
      <c r="K152" s="380"/>
      <c r="L152" s="381"/>
      <c r="M152" s="356"/>
      <c r="N152" s="379"/>
      <c r="O152" s="380"/>
      <c r="P152" s="381"/>
    </row>
    <row r="153" spans="1:16" ht="55.5" customHeight="1">
      <c r="A153" s="494" t="s">
        <v>472</v>
      </c>
      <c r="B153" s="495"/>
      <c r="C153" s="495"/>
      <c r="D153" s="495"/>
      <c r="E153" s="495"/>
      <c r="F153" s="495"/>
      <c r="G153" s="495"/>
      <c r="H153" s="495"/>
      <c r="I153" s="496"/>
      <c r="J153" s="499">
        <f>+RS!D371</f>
        <v>0</v>
      </c>
      <c r="K153" s="500"/>
      <c r="L153" s="501"/>
      <c r="M153" s="356">
        <v>0.03</v>
      </c>
      <c r="N153" s="499">
        <f>+RS!F371</f>
        <v>0</v>
      </c>
      <c r="O153" s="500"/>
      <c r="P153" s="501"/>
    </row>
    <row r="154" spans="1:16" ht="12.75" customHeight="1">
      <c r="A154" s="212"/>
      <c r="B154" s="136"/>
      <c r="C154" s="136"/>
      <c r="D154" s="136"/>
      <c r="E154" s="136"/>
      <c r="F154" s="136"/>
      <c r="G154" s="136"/>
      <c r="H154" s="136"/>
      <c r="I154" s="137"/>
      <c r="J154" s="508"/>
      <c r="K154" s="509"/>
      <c r="L154" s="510"/>
      <c r="M154" s="208"/>
      <c r="N154" s="588">
        <f>RS!E44</f>
        <v>0</v>
      </c>
      <c r="O154" s="589"/>
      <c r="P154" s="590"/>
    </row>
    <row r="155" spans="1:16" ht="18.75" customHeight="1">
      <c r="A155" s="648" t="s">
        <v>22</v>
      </c>
      <c r="B155" s="692"/>
      <c r="C155" s="692"/>
      <c r="D155" s="692"/>
      <c r="E155" s="692"/>
      <c r="F155" s="692"/>
      <c r="G155" s="692"/>
      <c r="H155" s="692"/>
      <c r="I155" s="692"/>
      <c r="J155" s="692"/>
      <c r="K155" s="692"/>
      <c r="L155" s="649"/>
      <c r="M155" s="211"/>
      <c r="N155" s="870" t="str">
        <f>+IF((O55+O121+O156)&gt;0,(O55+O121+O156),"Néant")</f>
        <v>Néant</v>
      </c>
      <c r="O155" s="871"/>
      <c r="P155" s="872"/>
    </row>
    <row r="156" spans="1:16" ht="18.75" customHeight="1">
      <c r="A156" s="341"/>
      <c r="B156" s="341"/>
      <c r="C156" s="341"/>
      <c r="D156" s="341"/>
      <c r="E156" s="341"/>
      <c r="F156" s="341"/>
      <c r="G156" s="341"/>
      <c r="H156" s="341"/>
      <c r="I156" s="341"/>
      <c r="J156" s="341"/>
      <c r="K156" s="341"/>
      <c r="L156" s="341"/>
      <c r="M156" s="415"/>
      <c r="N156" s="416"/>
      <c r="O156" s="431">
        <f>+SUM(N132:P154)</f>
        <v>0</v>
      </c>
      <c r="P156" s="416"/>
    </row>
    <row r="157" spans="1:16" ht="18.75" customHeight="1">
      <c r="A157" s="341"/>
      <c r="B157" s="341"/>
      <c r="C157" s="341"/>
      <c r="D157" s="341"/>
      <c r="E157" s="341"/>
      <c r="F157" s="341"/>
      <c r="G157" s="341"/>
      <c r="H157" s="341"/>
      <c r="I157" s="341"/>
      <c r="J157" s="341"/>
      <c r="K157" s="341"/>
      <c r="L157" s="341"/>
      <c r="M157" s="415"/>
      <c r="N157" s="416"/>
      <c r="O157" s="416"/>
      <c r="P157" s="416"/>
    </row>
    <row r="158" spans="1:16" ht="18.75" customHeight="1">
      <c r="A158" s="341"/>
      <c r="B158" s="341"/>
      <c r="C158" s="341"/>
      <c r="D158" s="341"/>
      <c r="E158" s="341"/>
      <c r="F158" s="341"/>
      <c r="G158" s="341"/>
      <c r="H158" s="341"/>
      <c r="I158" s="341"/>
      <c r="J158" s="341"/>
      <c r="K158" s="341"/>
      <c r="L158" s="341"/>
      <c r="M158" s="415"/>
      <c r="N158" s="416"/>
      <c r="O158" s="416"/>
      <c r="P158" s="416"/>
    </row>
    <row r="159" spans="1:16" ht="18.75" customHeight="1">
      <c r="A159" s="341"/>
      <c r="B159" s="341"/>
      <c r="C159" s="341"/>
      <c r="D159" s="341"/>
      <c r="E159" s="341"/>
      <c r="F159" s="341"/>
      <c r="G159" s="341"/>
      <c r="H159" s="341"/>
      <c r="I159" s="341"/>
      <c r="J159" s="341"/>
      <c r="K159" s="341"/>
      <c r="L159" s="341"/>
      <c r="M159" s="415"/>
      <c r="N159" s="416"/>
      <c r="O159" s="416"/>
      <c r="P159" s="416"/>
    </row>
    <row r="160" spans="1:16" ht="18.75" customHeight="1">
      <c r="A160" s="341"/>
      <c r="B160" s="341"/>
      <c r="C160" s="341"/>
      <c r="D160" s="341"/>
      <c r="E160" s="341"/>
      <c r="F160" s="341"/>
      <c r="G160" s="341"/>
      <c r="H160" s="341"/>
      <c r="I160" s="341"/>
      <c r="J160" s="341"/>
      <c r="K160" s="341"/>
      <c r="L160" s="341"/>
      <c r="M160" s="415"/>
      <c r="N160" s="416"/>
      <c r="O160" s="416"/>
      <c r="P160" s="416"/>
    </row>
    <row r="161" spans="1:16" ht="18.75" customHeight="1">
      <c r="A161" s="341"/>
      <c r="B161" s="341"/>
      <c r="C161" s="341"/>
      <c r="D161" s="341"/>
      <c r="E161" s="341"/>
      <c r="F161" s="341"/>
      <c r="G161" s="341"/>
      <c r="H161" s="341"/>
      <c r="I161" s="341"/>
      <c r="J161" s="341"/>
      <c r="K161" s="341"/>
      <c r="L161" s="341"/>
      <c r="M161" s="415"/>
      <c r="N161" s="416"/>
      <c r="O161" s="416"/>
      <c r="P161" s="416"/>
    </row>
    <row r="162" spans="1:16" ht="18.75" customHeight="1">
      <c r="A162" s="341"/>
      <c r="B162" s="341"/>
      <c r="C162" s="341"/>
      <c r="D162" s="341"/>
      <c r="E162" s="341"/>
      <c r="F162" s="341"/>
      <c r="G162" s="341"/>
      <c r="H162" s="341"/>
      <c r="I162" s="341"/>
      <c r="J162" s="341"/>
      <c r="K162" s="341"/>
      <c r="L162" s="341"/>
      <c r="M162" s="415"/>
      <c r="N162" s="416"/>
      <c r="O162" s="416"/>
      <c r="P162" s="416"/>
    </row>
    <row r="163" spans="1:16" ht="18.75" customHeight="1">
      <c r="A163" s="341"/>
      <c r="B163" s="341"/>
      <c r="C163" s="341"/>
      <c r="D163" s="341"/>
      <c r="E163" s="341"/>
      <c r="F163" s="341"/>
      <c r="G163" s="341"/>
      <c r="H163" s="341"/>
      <c r="I163" s="341"/>
      <c r="J163" s="341"/>
      <c r="K163" s="341"/>
      <c r="L163" s="341"/>
      <c r="M163" s="415"/>
      <c r="N163" s="416"/>
      <c r="O163" s="416"/>
      <c r="P163" s="416"/>
    </row>
    <row r="164" spans="1:16" ht="18.75" customHeight="1">
      <c r="A164" s="341"/>
      <c r="B164" s="341"/>
      <c r="C164" s="341"/>
      <c r="D164" s="341"/>
      <c r="E164" s="341"/>
      <c r="F164" s="341"/>
      <c r="G164" s="341"/>
      <c r="H164" s="341"/>
      <c r="I164" s="341"/>
      <c r="J164" s="341"/>
      <c r="K164" s="341"/>
      <c r="L164" s="341"/>
      <c r="M164" s="415"/>
      <c r="N164" s="416"/>
      <c r="O164" s="416"/>
      <c r="P164" s="416"/>
    </row>
    <row r="165" spans="1:16" ht="18.75" customHeight="1">
      <c r="A165" s="341"/>
      <c r="B165" s="341"/>
      <c r="C165" s="341"/>
      <c r="D165" s="341"/>
      <c r="E165" s="341"/>
      <c r="F165" s="341"/>
      <c r="G165" s="341"/>
      <c r="H165" s="341"/>
      <c r="I165" s="341"/>
      <c r="J165" s="341"/>
      <c r="K165" s="341"/>
      <c r="L165" s="341"/>
      <c r="M165" s="415"/>
      <c r="N165" s="416"/>
      <c r="O165" s="416"/>
      <c r="P165" s="416"/>
    </row>
    <row r="166" spans="1:16" ht="18.75" customHeight="1">
      <c r="A166" s="341"/>
      <c r="B166" s="341"/>
      <c r="C166" s="341"/>
      <c r="D166" s="341"/>
      <c r="E166" s="341"/>
      <c r="F166" s="341"/>
      <c r="G166" s="341"/>
      <c r="H166" s="341"/>
      <c r="I166" s="341"/>
      <c r="J166" s="341"/>
      <c r="K166" s="341"/>
      <c r="L166" s="341"/>
      <c r="M166" s="415"/>
      <c r="N166" s="416"/>
      <c r="O166" s="416"/>
      <c r="P166" s="416"/>
    </row>
    <row r="167" spans="1:16" ht="18.75" customHeight="1">
      <c r="A167" s="341"/>
      <c r="B167" s="341"/>
      <c r="C167" s="341"/>
      <c r="D167" s="341"/>
      <c r="E167" s="341"/>
      <c r="F167" s="341"/>
      <c r="G167" s="341"/>
      <c r="H167" s="341"/>
      <c r="I167" s="341"/>
      <c r="J167" s="341"/>
      <c r="K167" s="341"/>
      <c r="L167" s="341"/>
      <c r="M167" s="415"/>
      <c r="N167" s="416"/>
      <c r="O167" s="416"/>
      <c r="P167" s="416"/>
    </row>
    <row r="168" spans="1:16" ht="18.75" customHeight="1">
      <c r="A168" s="341"/>
      <c r="B168" s="341"/>
      <c r="C168" s="341"/>
      <c r="D168" s="341"/>
      <c r="E168" s="341"/>
      <c r="F168" s="341"/>
      <c r="G168" s="341"/>
      <c r="H168" s="341"/>
      <c r="I168" s="341"/>
      <c r="J168" s="341"/>
      <c r="K168" s="341"/>
      <c r="L168" s="341"/>
      <c r="M168" s="415"/>
      <c r="N168" s="416"/>
      <c r="O168" s="416"/>
      <c r="P168" s="416"/>
    </row>
    <row r="169" spans="1:16" ht="18.75" customHeight="1">
      <c r="A169" s="341"/>
      <c r="B169" s="341"/>
      <c r="C169" s="341"/>
      <c r="D169" s="341"/>
      <c r="E169" s="341"/>
      <c r="F169" s="341"/>
      <c r="G169" s="341"/>
      <c r="H169" s="341"/>
      <c r="I169" s="341"/>
      <c r="J169" s="341"/>
      <c r="K169" s="341"/>
      <c r="L169" s="341"/>
      <c r="M169" s="415"/>
      <c r="N169" s="416"/>
      <c r="O169" s="416"/>
      <c r="P169" s="416"/>
    </row>
    <row r="170" spans="1:14" ht="18.75" customHeight="1">
      <c r="A170" s="247" t="s">
        <v>265</v>
      </c>
      <c r="B170" s="89"/>
      <c r="C170" s="89"/>
      <c r="D170" s="89"/>
      <c r="E170" s="89"/>
      <c r="F170" s="89"/>
      <c r="G170" s="89"/>
      <c r="H170" s="89"/>
      <c r="I170" s="89"/>
      <c r="J170" s="89"/>
      <c r="K170" s="89"/>
      <c r="L170" s="89"/>
      <c r="M170" s="89"/>
      <c r="N170" s="89"/>
    </row>
    <row r="171" spans="1:16" ht="24.75" customHeight="1">
      <c r="A171" s="493" t="s">
        <v>465</v>
      </c>
      <c r="B171" s="493"/>
      <c r="C171" s="493"/>
      <c r="D171" s="493"/>
      <c r="E171" s="493"/>
      <c r="F171" s="493"/>
      <c r="G171" s="493"/>
      <c r="H171" s="493"/>
      <c r="I171" s="493"/>
      <c r="J171" s="493"/>
      <c r="K171" s="493"/>
      <c r="L171" s="493"/>
      <c r="M171" s="493"/>
      <c r="N171" s="493"/>
      <c r="O171" s="493"/>
      <c r="P171" s="493"/>
    </row>
    <row r="172" spans="1:16" ht="18.75" customHeight="1">
      <c r="A172" s="157" t="s">
        <v>466</v>
      </c>
      <c r="B172" s="94"/>
      <c r="C172" s="94"/>
      <c r="D172" s="94"/>
      <c r="E172" s="94"/>
      <c r="F172" s="94"/>
      <c r="G172" s="94"/>
      <c r="H172" s="94"/>
      <c r="I172" s="94"/>
      <c r="J172" s="94"/>
      <c r="K172" s="94"/>
      <c r="L172" s="94"/>
      <c r="M172" s="94"/>
      <c r="N172" s="94"/>
      <c r="P172" s="94"/>
    </row>
    <row r="173" spans="1:16" ht="18.75" customHeight="1">
      <c r="A173" s="157" t="s">
        <v>467</v>
      </c>
      <c r="B173" s="94"/>
      <c r="C173" s="94"/>
      <c r="D173" s="94"/>
      <c r="E173" s="94"/>
      <c r="F173" s="94"/>
      <c r="G173" s="94"/>
      <c r="H173" s="94"/>
      <c r="I173" s="94"/>
      <c r="J173" s="94"/>
      <c r="K173" s="94"/>
      <c r="L173" s="94"/>
      <c r="M173" s="94"/>
      <c r="N173" s="94"/>
      <c r="P173" s="94"/>
    </row>
    <row r="174" spans="1:16" ht="18.75" customHeight="1">
      <c r="A174" s="157" t="s">
        <v>468</v>
      </c>
      <c r="B174" s="213"/>
      <c r="C174" s="213"/>
      <c r="D174" s="213"/>
      <c r="E174" s="213"/>
      <c r="F174" s="213"/>
      <c r="G174" s="213"/>
      <c r="H174" s="213"/>
      <c r="I174" s="213"/>
      <c r="J174" s="213"/>
      <c r="K174" s="213"/>
      <c r="L174" s="213"/>
      <c r="M174" s="213"/>
      <c r="N174" s="213"/>
      <c r="O174" s="213"/>
      <c r="P174" s="213"/>
    </row>
    <row r="175" spans="1:16" ht="18.75" customHeight="1">
      <c r="A175" s="157" t="s">
        <v>470</v>
      </c>
      <c r="B175" s="213"/>
      <c r="C175" s="213"/>
      <c r="D175" s="213"/>
      <c r="E175" s="213"/>
      <c r="F175" s="213"/>
      <c r="G175" s="213"/>
      <c r="H175" s="213"/>
      <c r="I175" s="213"/>
      <c r="J175" s="213"/>
      <c r="K175" s="213"/>
      <c r="L175" s="213"/>
      <c r="M175" s="213"/>
      <c r="N175" s="213"/>
      <c r="O175" s="213"/>
      <c r="P175" s="213"/>
    </row>
    <row r="176" spans="1:16" ht="24.75" customHeight="1">
      <c r="A176" s="493" t="s">
        <v>471</v>
      </c>
      <c r="B176" s="493"/>
      <c r="C176" s="493"/>
      <c r="D176" s="493"/>
      <c r="E176" s="493"/>
      <c r="F176" s="493"/>
      <c r="G176" s="493"/>
      <c r="H176" s="493"/>
      <c r="I176" s="493"/>
      <c r="J176" s="493"/>
      <c r="K176" s="493"/>
      <c r="L176" s="493"/>
      <c r="M176" s="493"/>
      <c r="N176" s="493"/>
      <c r="O176" s="493"/>
      <c r="P176" s="493"/>
    </row>
    <row r="177" spans="1:16" ht="18.75" customHeight="1">
      <c r="A177" s="157" t="s">
        <v>473</v>
      </c>
      <c r="B177" s="213"/>
      <c r="C177" s="213"/>
      <c r="D177" s="213"/>
      <c r="E177" s="213"/>
      <c r="F177" s="213"/>
      <c r="G177" s="213"/>
      <c r="H177" s="213"/>
      <c r="I177" s="213"/>
      <c r="J177" s="213"/>
      <c r="K177" s="213"/>
      <c r="L177" s="213"/>
      <c r="M177" s="213"/>
      <c r="N177" s="213"/>
      <c r="O177" s="213"/>
      <c r="P177" s="213"/>
    </row>
    <row r="178" spans="1:16" ht="18.75" customHeight="1">
      <c r="A178" s="341"/>
      <c r="B178" s="341"/>
      <c r="C178" s="341"/>
      <c r="D178" s="341"/>
      <c r="E178" s="341"/>
      <c r="F178" s="341"/>
      <c r="G178" s="341"/>
      <c r="H178" s="341"/>
      <c r="I178" s="341"/>
      <c r="J178" s="341"/>
      <c r="K178" s="341"/>
      <c r="L178" s="341"/>
      <c r="M178" s="415"/>
      <c r="N178" s="416"/>
      <c r="O178" s="416"/>
      <c r="P178" s="96" t="s">
        <v>478</v>
      </c>
    </row>
    <row r="179" spans="1:15" ht="13.5" customHeight="1">
      <c r="A179" s="115"/>
      <c r="B179" s="116"/>
      <c r="C179" s="116"/>
      <c r="D179" s="116"/>
      <c r="E179" s="116"/>
      <c r="F179" s="116"/>
      <c r="G179" s="116"/>
      <c r="H179" s="116"/>
      <c r="I179" s="116"/>
      <c r="J179" s="116"/>
      <c r="K179" s="116"/>
      <c r="L179" s="116"/>
      <c r="M179" s="116"/>
      <c r="N179" s="116"/>
      <c r="O179" s="360"/>
    </row>
    <row r="180" spans="1:16" ht="15.75">
      <c r="A180" s="490" t="s">
        <v>13</v>
      </c>
      <c r="B180" s="490"/>
      <c r="C180" s="490"/>
      <c r="D180" s="490"/>
      <c r="E180" s="490"/>
      <c r="F180" s="490"/>
      <c r="G180" s="490"/>
      <c r="H180" s="490"/>
      <c r="I180" s="490"/>
      <c r="J180" s="490"/>
      <c r="K180" s="490"/>
      <c r="L180" s="490"/>
      <c r="M180" s="490"/>
      <c r="N180" s="490"/>
      <c r="O180" s="490"/>
      <c r="P180" s="490"/>
    </row>
    <row r="181" spans="1:5" ht="3" customHeight="1">
      <c r="A181" s="117"/>
      <c r="B181" s="117"/>
      <c r="C181" s="117"/>
      <c r="D181" s="117"/>
      <c r="E181" s="117"/>
    </row>
    <row r="182" spans="1:10" ht="14.25">
      <c r="A182" s="118" t="s">
        <v>358</v>
      </c>
      <c r="B182" s="117"/>
      <c r="C182" s="117"/>
      <c r="D182" s="117"/>
      <c r="E182" s="117"/>
      <c r="F182" s="119" t="s">
        <v>75</v>
      </c>
      <c r="G182" s="261">
        <f>IF(O189&gt;0,"X","")</f>
      </c>
      <c r="I182" s="119"/>
      <c r="J182" s="341"/>
    </row>
    <row r="183" ht="6.75" customHeight="1">
      <c r="A183" s="120"/>
    </row>
    <row r="184" spans="1:16" ht="14.25" customHeight="1">
      <c r="A184" s="862"/>
      <c r="B184" s="863"/>
      <c r="C184" s="863"/>
      <c r="D184" s="863"/>
      <c r="E184" s="863"/>
      <c r="F184" s="863"/>
      <c r="G184" s="863"/>
      <c r="H184" s="863"/>
      <c r="I184" s="864"/>
      <c r="J184" s="515" t="s">
        <v>142</v>
      </c>
      <c r="K184" s="516"/>
      <c r="L184" s="513" t="s">
        <v>30</v>
      </c>
      <c r="M184" s="515" t="s">
        <v>279</v>
      </c>
      <c r="N184" s="516"/>
      <c r="O184" s="515" t="s">
        <v>269</v>
      </c>
      <c r="P184" s="516"/>
    </row>
    <row r="185" spans="1:16" ht="11.25" customHeight="1">
      <c r="A185" s="865"/>
      <c r="B185" s="866"/>
      <c r="C185" s="866"/>
      <c r="D185" s="866"/>
      <c r="E185" s="866"/>
      <c r="F185" s="866"/>
      <c r="G185" s="866"/>
      <c r="H185" s="866"/>
      <c r="I185" s="867"/>
      <c r="J185" s="517"/>
      <c r="K185" s="518"/>
      <c r="L185" s="514"/>
      <c r="M185" s="517"/>
      <c r="N185" s="518"/>
      <c r="O185" s="517"/>
      <c r="P185" s="518"/>
    </row>
    <row r="186" spans="1:16" ht="4.5" customHeight="1">
      <c r="A186" s="121"/>
      <c r="B186" s="98"/>
      <c r="C186" s="98"/>
      <c r="D186" s="98"/>
      <c r="E186" s="98"/>
      <c r="F186" s="98"/>
      <c r="G186" s="101"/>
      <c r="H186" s="101"/>
      <c r="I186" s="102"/>
      <c r="J186" s="159"/>
      <c r="K186" s="279"/>
      <c r="L186" s="122"/>
      <c r="M186" s="123"/>
      <c r="N186" s="124"/>
      <c r="O186" s="100"/>
      <c r="P186" s="102"/>
    </row>
    <row r="187" spans="1:16" ht="15">
      <c r="A187" s="127" t="s">
        <v>143</v>
      </c>
      <c r="B187" s="89"/>
      <c r="C187" s="89"/>
      <c r="D187" s="89"/>
      <c r="E187" s="89"/>
      <c r="F187" s="89"/>
      <c r="H187" s="292"/>
      <c r="I187" s="293"/>
      <c r="J187" s="936"/>
      <c r="K187" s="937"/>
      <c r="L187" s="299">
        <v>0.01</v>
      </c>
      <c r="M187" s="502">
        <f>+L187*J187</f>
        <v>0</v>
      </c>
      <c r="N187" s="503"/>
      <c r="O187" s="586"/>
      <c r="P187" s="587"/>
    </row>
    <row r="188" spans="1:16" ht="15">
      <c r="A188" s="127" t="s">
        <v>144</v>
      </c>
      <c r="B188" s="89"/>
      <c r="C188" s="89"/>
      <c r="D188" s="89"/>
      <c r="E188" s="89"/>
      <c r="F188" s="89"/>
      <c r="H188" s="292"/>
      <c r="I188" s="293"/>
      <c r="J188" s="936">
        <f>+RS!A8</f>
        <v>0</v>
      </c>
      <c r="K188" s="937"/>
      <c r="L188" s="299">
        <v>0.02</v>
      </c>
      <c r="M188" s="502">
        <f>+L188*J188</f>
        <v>0</v>
      </c>
      <c r="N188" s="503"/>
      <c r="O188" s="586"/>
      <c r="P188" s="587"/>
    </row>
    <row r="189" spans="1:16" ht="15.75" customHeight="1">
      <c r="A189" s="214" t="s">
        <v>360</v>
      </c>
      <c r="B189" s="215"/>
      <c r="C189" s="215"/>
      <c r="D189" s="215"/>
      <c r="E189" s="215"/>
      <c r="F189" s="215"/>
      <c r="G189" s="295"/>
      <c r="H189" s="295"/>
      <c r="I189" s="296"/>
      <c r="J189" s="294"/>
      <c r="K189" s="128"/>
      <c r="L189" s="279"/>
      <c r="M189" s="129"/>
      <c r="N189" s="130"/>
      <c r="O189" s="502">
        <f>+RS!B2</f>
        <v>0</v>
      </c>
      <c r="P189" s="503"/>
    </row>
    <row r="190" spans="1:16" ht="16.5" customHeight="1">
      <c r="A190" s="520" t="s">
        <v>362</v>
      </c>
      <c r="B190" s="521"/>
      <c r="C190" s="521"/>
      <c r="D190" s="521"/>
      <c r="E190" s="521"/>
      <c r="F190" s="521"/>
      <c r="G190" s="521"/>
      <c r="H190" s="521"/>
      <c r="I190" s="522"/>
      <c r="J190" s="294"/>
      <c r="K190" s="128"/>
      <c r="L190" s="279"/>
      <c r="M190" s="132"/>
      <c r="N190" s="133"/>
      <c r="O190" s="504"/>
      <c r="P190" s="505"/>
    </row>
    <row r="191" spans="1:16" ht="14.25" customHeight="1">
      <c r="A191" s="779" t="s">
        <v>363</v>
      </c>
      <c r="B191" s="707"/>
      <c r="C191" s="707"/>
      <c r="D191" s="707"/>
      <c r="E191" s="707"/>
      <c r="F191" s="707"/>
      <c r="G191" s="707"/>
      <c r="H191" s="707"/>
      <c r="I191" s="708"/>
      <c r="J191" s="294"/>
      <c r="K191" s="128"/>
      <c r="L191" s="279"/>
      <c r="M191" s="129"/>
      <c r="N191" s="130"/>
      <c r="O191" s="504"/>
      <c r="P191" s="505"/>
    </row>
    <row r="192" spans="1:16" ht="14.25" customHeight="1">
      <c r="A192" s="520" t="s">
        <v>366</v>
      </c>
      <c r="B192" s="521"/>
      <c r="C192" s="521"/>
      <c r="D192" s="521"/>
      <c r="E192" s="521"/>
      <c r="F192" s="521"/>
      <c r="G192" s="521"/>
      <c r="H192" s="521"/>
      <c r="I192" s="522"/>
      <c r="J192" s="294"/>
      <c r="K192" s="128"/>
      <c r="L192" s="279"/>
      <c r="M192" s="129"/>
      <c r="N192" s="130"/>
      <c r="O192" s="868"/>
      <c r="P192" s="869"/>
    </row>
    <row r="193" spans="1:16" ht="16.5" customHeight="1">
      <c r="A193" s="873" t="s">
        <v>367</v>
      </c>
      <c r="B193" s="874"/>
      <c r="C193" s="874"/>
      <c r="D193" s="874"/>
      <c r="E193" s="874"/>
      <c r="F193" s="874"/>
      <c r="G193" s="874"/>
      <c r="H193" s="874"/>
      <c r="I193" s="875"/>
      <c r="J193" s="297"/>
      <c r="K193" s="298"/>
      <c r="L193" s="280"/>
      <c r="M193" s="129"/>
      <c r="N193" s="130"/>
      <c r="O193" s="506"/>
      <c r="P193" s="507"/>
    </row>
    <row r="194" spans="1:16" ht="15" customHeight="1">
      <c r="A194" s="529" t="s">
        <v>22</v>
      </c>
      <c r="B194" s="733"/>
      <c r="C194" s="733"/>
      <c r="D194" s="733"/>
      <c r="E194" s="733"/>
      <c r="F194" s="733"/>
      <c r="G194" s="733"/>
      <c r="H194" s="733"/>
      <c r="I194" s="733"/>
      <c r="J194" s="733"/>
      <c r="K194" s="733"/>
      <c r="L194" s="649"/>
      <c r="M194" s="934">
        <f>SUM(M187:N193)</f>
        <v>0</v>
      </c>
      <c r="N194" s="935"/>
      <c r="O194" s="860">
        <f>SUM(O187:P193)</f>
        <v>0</v>
      </c>
      <c r="P194" s="861"/>
    </row>
    <row r="195" spans="1:16" ht="6.75" customHeight="1" thickBot="1">
      <c r="A195" s="97"/>
      <c r="B195" s="98"/>
      <c r="C195" s="98"/>
      <c r="D195" s="98"/>
      <c r="E195" s="98"/>
      <c r="F195" s="98"/>
      <c r="G195" s="98"/>
      <c r="H195" s="98"/>
      <c r="I195" s="98"/>
      <c r="J195" s="98"/>
      <c r="K195" s="98"/>
      <c r="L195" s="98"/>
      <c r="M195" s="98"/>
      <c r="N195" s="98"/>
      <c r="O195" s="98"/>
      <c r="P195" s="99"/>
    </row>
    <row r="196" spans="1:16" ht="15" thickBot="1">
      <c r="A196" s="127" t="s">
        <v>64</v>
      </c>
      <c r="B196" s="89"/>
      <c r="C196" s="89"/>
      <c r="D196" s="89"/>
      <c r="E196" s="89"/>
      <c r="F196" s="89"/>
      <c r="G196" s="89"/>
      <c r="H196" s="89"/>
      <c r="I196" s="325">
        <f>IF(K196&lt;&gt;"",IF((M194-O194)&gt;0,"P",IF((M194-O194)&lt;0,"R","")),"")</f>
      </c>
      <c r="J196" s="89"/>
      <c r="K196" s="876">
        <f>IF(B25="X",IF((M194-O194)&lt;&gt;0,(M194-O194),"Néant"),"")</f>
      </c>
      <c r="L196" s="877"/>
      <c r="M196" s="89"/>
      <c r="N196" s="89"/>
      <c r="O196" s="89"/>
      <c r="P196" s="126"/>
    </row>
    <row r="197" spans="1:16" ht="6.75" customHeight="1">
      <c r="A197" s="135"/>
      <c r="B197" s="136"/>
      <c r="C197" s="136"/>
      <c r="D197" s="136"/>
      <c r="E197" s="136"/>
      <c r="F197" s="136"/>
      <c r="G197" s="136"/>
      <c r="H197" s="136"/>
      <c r="I197" s="136"/>
      <c r="J197" s="136"/>
      <c r="K197" s="136"/>
      <c r="L197" s="136"/>
      <c r="M197" s="136"/>
      <c r="N197" s="136"/>
      <c r="O197" s="136"/>
      <c r="P197" s="137"/>
    </row>
    <row r="198" ht="7.5" customHeight="1"/>
    <row r="199" spans="1:14" ht="15">
      <c r="A199" s="854" t="s">
        <v>145</v>
      </c>
      <c r="B199" s="854"/>
      <c r="C199" s="854"/>
      <c r="D199" s="854"/>
      <c r="E199" s="854"/>
      <c r="F199" s="854"/>
      <c r="G199" s="854"/>
      <c r="H199" s="854"/>
      <c r="I199" s="854"/>
      <c r="J199" s="854"/>
      <c r="K199" s="138" t="s">
        <v>75</v>
      </c>
      <c r="L199" s="200">
        <f>IF(AND(O189&gt;0,I196="P"),"X","")</f>
      </c>
      <c r="M199" s="138" t="s">
        <v>76</v>
      </c>
      <c r="N199" s="361">
        <f>IF(AND(O189&gt;0,L199=""),"X","")</f>
      </c>
    </row>
    <row r="200" spans="1:14" ht="9.75" customHeight="1">
      <c r="A200" s="114"/>
      <c r="B200" s="114"/>
      <c r="C200" s="114"/>
      <c r="D200" s="114"/>
      <c r="E200" s="114"/>
      <c r="F200" s="114"/>
      <c r="G200" s="114"/>
      <c r="H200" s="114"/>
      <c r="I200" s="114"/>
      <c r="J200" s="114"/>
      <c r="K200" s="138"/>
      <c r="L200" s="131"/>
      <c r="M200" s="138"/>
      <c r="N200" s="139"/>
    </row>
    <row r="201" spans="1:14" ht="12.75">
      <c r="A201" s="216" t="s">
        <v>146</v>
      </c>
      <c r="B201" s="114"/>
      <c r="C201" s="114"/>
      <c r="D201" s="114"/>
      <c r="E201" s="114"/>
      <c r="F201" s="114"/>
      <c r="G201" s="114"/>
      <c r="H201" s="114"/>
      <c r="I201" s="114"/>
      <c r="J201" s="114"/>
      <c r="K201" s="138"/>
      <c r="L201" s="131"/>
      <c r="M201" s="138"/>
      <c r="N201" s="139"/>
    </row>
    <row r="202" spans="1:14" ht="14.25" customHeight="1">
      <c r="A202" s="216" t="s">
        <v>368</v>
      </c>
      <c r="B202" s="114"/>
      <c r="C202" s="114"/>
      <c r="D202" s="114"/>
      <c r="E202" s="114"/>
      <c r="F202" s="578"/>
      <c r="G202" s="579"/>
      <c r="H202" s="579"/>
      <c r="I202" s="580"/>
      <c r="J202" s="114"/>
      <c r="K202" s="138"/>
      <c r="L202" s="131"/>
      <c r="M202" s="138"/>
      <c r="N202" s="139"/>
    </row>
    <row r="203" ht="7.5" customHeight="1"/>
    <row r="204" spans="1:10" ht="12.75">
      <c r="A204" s="118" t="s">
        <v>147</v>
      </c>
      <c r="B204" s="117"/>
      <c r="C204" s="117"/>
      <c r="D204" s="117"/>
      <c r="E204" s="117"/>
      <c r="F204" s="119" t="s">
        <v>75</v>
      </c>
      <c r="G204" s="200"/>
      <c r="I204" s="119" t="s">
        <v>76</v>
      </c>
      <c r="J204" s="200"/>
    </row>
    <row r="205" ht="11.25" customHeight="1"/>
    <row r="206" spans="1:16" ht="15.75">
      <c r="A206" s="492" t="s">
        <v>15</v>
      </c>
      <c r="B206" s="492"/>
      <c r="C206" s="492"/>
      <c r="D206" s="492"/>
      <c r="E206" s="492"/>
      <c r="F206" s="492"/>
      <c r="G206" s="492"/>
      <c r="H206" s="492"/>
      <c r="I206" s="492"/>
      <c r="J206" s="492"/>
      <c r="K206" s="492"/>
      <c r="L206" s="492"/>
      <c r="M206" s="492"/>
      <c r="N206" s="492"/>
      <c r="O206" s="492"/>
      <c r="P206" s="492"/>
    </row>
    <row r="207" ht="6" customHeight="1">
      <c r="A207" s="140"/>
    </row>
    <row r="208" spans="1:16" ht="19.5" customHeight="1">
      <c r="A208" s="525" t="s">
        <v>65</v>
      </c>
      <c r="B208" s="528"/>
      <c r="C208" s="528"/>
      <c r="D208" s="528"/>
      <c r="E208" s="528"/>
      <c r="F208" s="526"/>
      <c r="G208" s="525" t="s">
        <v>30</v>
      </c>
      <c r="H208" s="528"/>
      <c r="I208" s="528"/>
      <c r="J208" s="528"/>
      <c r="K208" s="528"/>
      <c r="L208" s="526"/>
      <c r="M208" s="525" t="s">
        <v>280</v>
      </c>
      <c r="N208" s="528"/>
      <c r="O208" s="528"/>
      <c r="P208" s="526"/>
    </row>
    <row r="209" spans="1:16" ht="22.5" customHeight="1">
      <c r="A209" s="600">
        <f>+J187+J188</f>
        <v>0</v>
      </c>
      <c r="B209" s="601"/>
      <c r="C209" s="601"/>
      <c r="D209" s="601"/>
      <c r="E209" s="601"/>
      <c r="F209" s="602"/>
      <c r="G209" s="603">
        <v>0.01</v>
      </c>
      <c r="H209" s="604"/>
      <c r="I209" s="604"/>
      <c r="J209" s="604"/>
      <c r="K209" s="604"/>
      <c r="L209" s="605"/>
      <c r="M209" s="677">
        <f>IF(D25="X",IF((A209*G209)&gt;0,(A209*G209),"Néant"),"")</f>
      </c>
      <c r="N209" s="678"/>
      <c r="O209" s="678"/>
      <c r="P209" s="679"/>
    </row>
    <row r="210" ht="9" customHeight="1"/>
    <row r="211" spans="1:16" ht="15.75">
      <c r="A211" s="492" t="s">
        <v>16</v>
      </c>
      <c r="B211" s="492"/>
      <c r="C211" s="492"/>
      <c r="D211" s="492"/>
      <c r="E211" s="492"/>
      <c r="F211" s="492"/>
      <c r="G211" s="492"/>
      <c r="H211" s="492"/>
      <c r="I211" s="492"/>
      <c r="J211" s="492"/>
      <c r="K211" s="492"/>
      <c r="L211" s="492"/>
      <c r="M211" s="492"/>
      <c r="N211" s="492"/>
      <c r="O211" s="492"/>
      <c r="P211" s="492"/>
    </row>
    <row r="212" ht="8.25" customHeight="1"/>
    <row r="213" spans="1:16" ht="17.25" customHeight="1">
      <c r="A213" s="575" t="s">
        <v>248</v>
      </c>
      <c r="B213" s="576"/>
      <c r="C213" s="576"/>
      <c r="D213" s="576"/>
      <c r="E213" s="576"/>
      <c r="F213" s="577"/>
      <c r="G213" s="519" t="s">
        <v>281</v>
      </c>
      <c r="H213" s="519"/>
      <c r="I213" s="519"/>
      <c r="J213" s="519"/>
      <c r="K213" s="519" t="s">
        <v>30</v>
      </c>
      <c r="L213" s="519"/>
      <c r="M213" s="519" t="s">
        <v>279</v>
      </c>
      <c r="N213" s="519"/>
      <c r="O213" s="519" t="s">
        <v>282</v>
      </c>
      <c r="P213" s="519"/>
    </row>
    <row r="214" spans="1:16" ht="14.25" customHeight="1">
      <c r="A214" s="125" t="s">
        <v>148</v>
      </c>
      <c r="B214" s="89"/>
      <c r="C214" s="89"/>
      <c r="D214" s="89"/>
      <c r="E214" s="89"/>
      <c r="F214" s="126"/>
      <c r="G214" s="511"/>
      <c r="H214" s="788"/>
      <c r="I214" s="788"/>
      <c r="J214" s="512"/>
      <c r="K214" s="511"/>
      <c r="L214" s="512"/>
      <c r="M214" s="511"/>
      <c r="N214" s="512"/>
      <c r="O214" s="511"/>
      <c r="P214" s="512"/>
    </row>
    <row r="215" spans="1:16" ht="12" customHeight="1">
      <c r="A215" s="125"/>
      <c r="B215" s="89"/>
      <c r="C215" s="89"/>
      <c r="D215" s="89"/>
      <c r="E215" s="89"/>
      <c r="F215" s="126"/>
      <c r="G215" s="511"/>
      <c r="H215" s="788"/>
      <c r="I215" s="788"/>
      <c r="J215" s="512"/>
      <c r="K215" s="511"/>
      <c r="L215" s="512"/>
      <c r="M215" s="511"/>
      <c r="N215" s="512"/>
      <c r="O215" s="511"/>
      <c r="P215" s="512"/>
    </row>
    <row r="216" spans="1:16" ht="12.75">
      <c r="A216" s="125" t="s">
        <v>17</v>
      </c>
      <c r="B216" s="89"/>
      <c r="C216" s="89"/>
      <c r="D216" s="89"/>
      <c r="E216" s="89"/>
      <c r="F216" s="126"/>
      <c r="G216" s="141"/>
      <c r="H216" s="142"/>
      <c r="I216" s="142"/>
      <c r="J216" s="143"/>
      <c r="K216" s="141"/>
      <c r="L216" s="143"/>
      <c r="M216" s="141"/>
      <c r="N216" s="143"/>
      <c r="O216" s="141"/>
      <c r="P216" s="143"/>
    </row>
    <row r="217" spans="1:16" ht="12.75">
      <c r="A217" s="125"/>
      <c r="B217" s="89" t="s">
        <v>149</v>
      </c>
      <c r="C217" s="89"/>
      <c r="D217" s="89"/>
      <c r="E217" s="89"/>
      <c r="F217" s="126"/>
      <c r="G217" s="511"/>
      <c r="H217" s="788"/>
      <c r="I217" s="788"/>
      <c r="J217" s="512"/>
      <c r="K217" s="511"/>
      <c r="L217" s="512"/>
      <c r="M217" s="511"/>
      <c r="N217" s="512"/>
      <c r="O217" s="511"/>
      <c r="P217" s="512"/>
    </row>
    <row r="218" spans="1:16" ht="12.75">
      <c r="A218" s="125"/>
      <c r="B218" s="89" t="s">
        <v>150</v>
      </c>
      <c r="C218" s="89"/>
      <c r="D218" s="89"/>
      <c r="E218" s="89"/>
      <c r="F218" s="126"/>
      <c r="G218" s="511"/>
      <c r="H218" s="788"/>
      <c r="I218" s="788"/>
      <c r="J218" s="512"/>
      <c r="K218" s="511"/>
      <c r="L218" s="512"/>
      <c r="M218" s="511"/>
      <c r="N218" s="512"/>
      <c r="O218" s="511"/>
      <c r="P218" s="512"/>
    </row>
    <row r="219" spans="1:16" ht="12.75">
      <c r="A219" s="135"/>
      <c r="B219" s="136"/>
      <c r="C219" s="136"/>
      <c r="D219" s="136"/>
      <c r="E219" s="136"/>
      <c r="F219" s="137"/>
      <c r="G219" s="144"/>
      <c r="H219" s="145"/>
      <c r="I219" s="145"/>
      <c r="J219" s="146"/>
      <c r="K219" s="144"/>
      <c r="L219" s="146"/>
      <c r="M219" s="144"/>
      <c r="N219" s="146"/>
      <c r="O219" s="144"/>
      <c r="P219" s="146"/>
    </row>
    <row r="220" spans="1:16" ht="15">
      <c r="A220" s="525" t="s">
        <v>22</v>
      </c>
      <c r="B220" s="528"/>
      <c r="C220" s="528"/>
      <c r="D220" s="528"/>
      <c r="E220" s="528"/>
      <c r="F220" s="528"/>
      <c r="G220" s="528"/>
      <c r="H220" s="528"/>
      <c r="I220" s="528"/>
      <c r="J220" s="528"/>
      <c r="K220" s="528"/>
      <c r="L220" s="526"/>
      <c r="M220" s="606">
        <f>SUM(M214:N219)</f>
        <v>0</v>
      </c>
      <c r="N220" s="607"/>
      <c r="O220" s="606">
        <f>SUM(O214:P219)</f>
        <v>0</v>
      </c>
      <c r="P220" s="607"/>
    </row>
    <row r="221" spans="1:16" ht="7.5" customHeight="1">
      <c r="A221" s="97"/>
      <c r="B221" s="98"/>
      <c r="C221" s="98"/>
      <c r="D221" s="98"/>
      <c r="E221" s="98"/>
      <c r="F221" s="98"/>
      <c r="G221" s="98"/>
      <c r="H221" s="98"/>
      <c r="I221" s="98"/>
      <c r="J221" s="98"/>
      <c r="K221" s="98"/>
      <c r="L221" s="98"/>
      <c r="M221" s="98"/>
      <c r="N221" s="98"/>
      <c r="O221" s="98"/>
      <c r="P221" s="99"/>
    </row>
    <row r="222" spans="1:16" ht="15">
      <c r="A222" s="127" t="s">
        <v>64</v>
      </c>
      <c r="B222" s="89"/>
      <c r="C222" s="89"/>
      <c r="D222" s="89"/>
      <c r="E222" s="89"/>
      <c r="F222" s="89"/>
      <c r="G222" s="89"/>
      <c r="H222" s="89"/>
      <c r="I222" s="342"/>
      <c r="J222" s="89"/>
      <c r="K222" s="89"/>
      <c r="L222" s="89"/>
      <c r="M222" s="89"/>
      <c r="N222" s="89"/>
      <c r="O222" s="89"/>
      <c r="P222" s="126"/>
    </row>
    <row r="223" spans="1:16" ht="12.75">
      <c r="A223" s="127" t="s">
        <v>66</v>
      </c>
      <c r="B223" s="89"/>
      <c r="C223" s="89"/>
      <c r="D223" s="89"/>
      <c r="E223" s="89"/>
      <c r="F223" s="89"/>
      <c r="G223" s="89"/>
      <c r="H223" s="89"/>
      <c r="I223" s="139"/>
      <c r="J223" s="89"/>
      <c r="K223" s="89"/>
      <c r="L223" s="89"/>
      <c r="M223" s="89"/>
      <c r="N223" s="89"/>
      <c r="O223" s="89"/>
      <c r="P223" s="126"/>
    </row>
    <row r="224" spans="1:16" ht="15">
      <c r="A224" s="127" t="s">
        <v>151</v>
      </c>
      <c r="B224" s="89"/>
      <c r="C224" s="89"/>
      <c r="D224" s="89"/>
      <c r="E224" s="89"/>
      <c r="F224" s="89"/>
      <c r="G224" s="89"/>
      <c r="H224" s="89"/>
      <c r="I224" s="342"/>
      <c r="J224" s="89"/>
      <c r="K224" s="89"/>
      <c r="L224" s="89"/>
      <c r="M224" s="89"/>
      <c r="N224" s="89"/>
      <c r="O224" s="89"/>
      <c r="P224" s="126"/>
    </row>
    <row r="225" spans="1:16" ht="3.75" customHeight="1">
      <c r="A225" s="135"/>
      <c r="B225" s="136"/>
      <c r="C225" s="136"/>
      <c r="D225" s="136"/>
      <c r="E225" s="136"/>
      <c r="F225" s="136"/>
      <c r="G225" s="136"/>
      <c r="H225" s="136"/>
      <c r="I225" s="136"/>
      <c r="J225" s="136"/>
      <c r="K225" s="136"/>
      <c r="L225" s="136"/>
      <c r="M225" s="136"/>
      <c r="N225" s="136"/>
      <c r="O225" s="136"/>
      <c r="P225" s="137"/>
    </row>
    <row r="226" spans="1:14" ht="14.25" customHeight="1">
      <c r="A226" s="247" t="s">
        <v>254</v>
      </c>
      <c r="B226" s="89"/>
      <c r="C226" s="89"/>
      <c r="D226" s="89"/>
      <c r="E226" s="89"/>
      <c r="F226" s="89"/>
      <c r="G226" s="89"/>
      <c r="H226" s="89"/>
      <c r="I226" s="89"/>
      <c r="J226" s="89"/>
      <c r="K226" s="89"/>
      <c r="L226" s="89"/>
      <c r="M226" s="89"/>
      <c r="N226" s="89"/>
    </row>
    <row r="227" spans="1:14" ht="12" customHeight="1">
      <c r="A227" s="131"/>
      <c r="B227" s="89"/>
      <c r="C227" s="89"/>
      <c r="D227" s="89"/>
      <c r="E227" s="89"/>
      <c r="F227" s="89"/>
      <c r="G227" s="89"/>
      <c r="H227" s="89"/>
      <c r="I227" s="89"/>
      <c r="J227" s="89"/>
      <c r="K227" s="89"/>
      <c r="L227" s="89"/>
      <c r="M227" s="89"/>
      <c r="N227" s="89"/>
    </row>
    <row r="228" spans="1:14" ht="14.25" customHeight="1">
      <c r="A228" s="131" t="s">
        <v>357</v>
      </c>
      <c r="B228" s="89"/>
      <c r="C228" s="89"/>
      <c r="D228" s="89"/>
      <c r="E228" s="89"/>
      <c r="F228" s="89"/>
      <c r="G228" s="89"/>
      <c r="H228" s="89"/>
      <c r="I228" s="89"/>
      <c r="J228" s="89"/>
      <c r="K228" s="89"/>
      <c r="L228" s="89"/>
      <c r="M228" s="89"/>
      <c r="N228" s="89"/>
    </row>
    <row r="229" spans="1:16" ht="16.5" customHeight="1">
      <c r="A229" s="493" t="s">
        <v>359</v>
      </c>
      <c r="B229" s="493"/>
      <c r="C229" s="493"/>
      <c r="D229" s="493"/>
      <c r="E229" s="493"/>
      <c r="F229" s="493"/>
      <c r="G229" s="493"/>
      <c r="H229" s="493"/>
      <c r="I229" s="493"/>
      <c r="J229" s="493"/>
      <c r="K229" s="493"/>
      <c r="L229" s="493"/>
      <c r="M229" s="493"/>
      <c r="N229" s="493"/>
      <c r="O229" s="493"/>
      <c r="P229" s="493"/>
    </row>
    <row r="230" spans="1:16" ht="15" customHeight="1">
      <c r="A230" s="493" t="s">
        <v>361</v>
      </c>
      <c r="B230" s="493"/>
      <c r="C230" s="493"/>
      <c r="D230" s="493"/>
      <c r="E230" s="493"/>
      <c r="F230" s="493"/>
      <c r="G230" s="493"/>
      <c r="H230" s="493"/>
      <c r="I230" s="493"/>
      <c r="J230" s="493"/>
      <c r="K230" s="493"/>
      <c r="L230" s="493"/>
      <c r="M230" s="493"/>
      <c r="N230" s="493"/>
      <c r="O230" s="493"/>
      <c r="P230" s="493"/>
    </row>
    <row r="231" spans="1:247" ht="54" customHeight="1">
      <c r="A231" s="493" t="s">
        <v>364</v>
      </c>
      <c r="B231" s="493"/>
      <c r="C231" s="493"/>
      <c r="D231" s="493"/>
      <c r="E231" s="493"/>
      <c r="F231" s="493"/>
      <c r="G231" s="493"/>
      <c r="H231" s="493"/>
      <c r="I231" s="493"/>
      <c r="J231" s="493"/>
      <c r="K231" s="493"/>
      <c r="L231" s="493"/>
      <c r="M231" s="493"/>
      <c r="N231" s="493"/>
      <c r="O231" s="493"/>
      <c r="P231" s="493"/>
      <c r="Q231" s="731"/>
      <c r="R231" s="731"/>
      <c r="S231" s="731"/>
      <c r="T231" s="731"/>
      <c r="U231" s="731"/>
      <c r="V231" s="731"/>
      <c r="W231" s="731"/>
      <c r="X231" s="731"/>
      <c r="Y231" s="731"/>
      <c r="Z231" s="731"/>
      <c r="AA231" s="731"/>
      <c r="AB231" s="731"/>
      <c r="AC231" s="731"/>
      <c r="AD231" s="731"/>
      <c r="AE231" s="731"/>
      <c r="AF231" s="731"/>
      <c r="AG231" s="731"/>
      <c r="AH231" s="731"/>
      <c r="AI231" s="731"/>
      <c r="AJ231" s="731"/>
      <c r="AK231" s="731"/>
      <c r="AL231" s="731"/>
      <c r="AM231" s="731"/>
      <c r="AN231" s="731"/>
      <c r="AO231" s="731"/>
      <c r="AP231" s="731"/>
      <c r="AQ231" s="731"/>
      <c r="AR231" s="731"/>
      <c r="AS231" s="731"/>
      <c r="AT231" s="731"/>
      <c r="AU231" s="731"/>
      <c r="AV231" s="731"/>
      <c r="AW231" s="731"/>
      <c r="AX231" s="731"/>
      <c r="AY231" s="731"/>
      <c r="AZ231" s="731"/>
      <c r="BA231" s="731"/>
      <c r="BB231" s="731"/>
      <c r="BC231" s="731"/>
      <c r="BD231" s="731"/>
      <c r="BE231" s="731"/>
      <c r="BF231" s="731"/>
      <c r="BG231" s="731"/>
      <c r="BH231" s="731"/>
      <c r="BI231" s="731"/>
      <c r="BJ231" s="731"/>
      <c r="BK231" s="731"/>
      <c r="BL231" s="731"/>
      <c r="BM231" s="731"/>
      <c r="BN231" s="731"/>
      <c r="BO231" s="731"/>
      <c r="BP231" s="731"/>
      <c r="BQ231" s="731"/>
      <c r="BR231" s="731"/>
      <c r="BS231" s="731"/>
      <c r="BT231" s="731"/>
      <c r="BU231" s="731"/>
      <c r="BV231" s="731"/>
      <c r="BW231" s="731"/>
      <c r="BX231" s="731"/>
      <c r="BY231" s="731"/>
      <c r="BZ231" s="731"/>
      <c r="CA231" s="731"/>
      <c r="CB231" s="731"/>
      <c r="CC231" s="731"/>
      <c r="CD231" s="731"/>
      <c r="CE231" s="731"/>
      <c r="CF231" s="731"/>
      <c r="CG231" s="731"/>
      <c r="CH231" s="731"/>
      <c r="CI231" s="731"/>
      <c r="CJ231" s="731"/>
      <c r="CK231" s="731"/>
      <c r="CL231" s="731"/>
      <c r="CM231" s="731"/>
      <c r="CN231" s="731"/>
      <c r="CO231" s="731"/>
      <c r="CP231" s="731"/>
      <c r="CQ231" s="731"/>
      <c r="CR231" s="731"/>
      <c r="CS231" s="731"/>
      <c r="CT231" s="731"/>
      <c r="CU231" s="731"/>
      <c r="CV231" s="731"/>
      <c r="CW231" s="731"/>
      <c r="CX231" s="731"/>
      <c r="CY231" s="731"/>
      <c r="CZ231" s="731"/>
      <c r="DA231" s="731"/>
      <c r="DB231" s="731"/>
      <c r="DC231" s="731"/>
      <c r="DD231" s="731"/>
      <c r="DE231" s="731"/>
      <c r="DF231" s="731"/>
      <c r="DG231" s="731"/>
      <c r="DH231" s="731"/>
      <c r="DI231" s="731"/>
      <c r="DJ231" s="731"/>
      <c r="DK231" s="731"/>
      <c r="DL231" s="731"/>
      <c r="DM231" s="731"/>
      <c r="DN231" s="731"/>
      <c r="DO231" s="731"/>
      <c r="DP231" s="731"/>
      <c r="DQ231" s="731"/>
      <c r="DR231" s="731"/>
      <c r="DS231" s="731"/>
      <c r="DT231" s="731"/>
      <c r="DU231" s="731"/>
      <c r="DV231" s="731"/>
      <c r="DW231" s="731"/>
      <c r="DX231" s="731"/>
      <c r="DY231" s="731"/>
      <c r="DZ231" s="731"/>
      <c r="EA231" s="731"/>
      <c r="EB231" s="731"/>
      <c r="EC231" s="731"/>
      <c r="ED231" s="731"/>
      <c r="EE231" s="731"/>
      <c r="EF231" s="731"/>
      <c r="EG231" s="731"/>
      <c r="EH231" s="731"/>
      <c r="EI231" s="731"/>
      <c r="EJ231" s="731"/>
      <c r="EK231" s="731"/>
      <c r="EL231" s="731"/>
      <c r="EM231" s="731"/>
      <c r="EN231" s="731"/>
      <c r="EO231" s="731"/>
      <c r="EP231" s="731"/>
      <c r="EQ231" s="731"/>
      <c r="ER231" s="731"/>
      <c r="ES231" s="731"/>
      <c r="ET231" s="731"/>
      <c r="EU231" s="731"/>
      <c r="EV231" s="731"/>
      <c r="EW231" s="731"/>
      <c r="EX231" s="731"/>
      <c r="EY231" s="731"/>
      <c r="EZ231" s="731"/>
      <c r="FA231" s="731"/>
      <c r="FB231" s="731"/>
      <c r="FC231" s="731"/>
      <c r="FD231" s="731"/>
      <c r="FE231" s="731"/>
      <c r="FF231" s="731"/>
      <c r="FG231" s="731"/>
      <c r="FH231" s="731"/>
      <c r="FI231" s="731"/>
      <c r="FJ231" s="731"/>
      <c r="FK231" s="731"/>
      <c r="FL231" s="731"/>
      <c r="FM231" s="731"/>
      <c r="FN231" s="731"/>
      <c r="FO231" s="731"/>
      <c r="FP231" s="731"/>
      <c r="FQ231" s="731"/>
      <c r="FR231" s="731"/>
      <c r="FS231" s="731"/>
      <c r="FT231" s="731"/>
      <c r="FU231" s="731"/>
      <c r="FV231" s="731"/>
      <c r="FW231" s="731"/>
      <c r="FX231" s="731"/>
      <c r="FY231" s="731"/>
      <c r="FZ231" s="731"/>
      <c r="GA231" s="731"/>
      <c r="GB231" s="731"/>
      <c r="GC231" s="731"/>
      <c r="GD231" s="731"/>
      <c r="GE231" s="731"/>
      <c r="GF231" s="731"/>
      <c r="GG231" s="731"/>
      <c r="GH231" s="731"/>
      <c r="GI231" s="731"/>
      <c r="GJ231" s="731"/>
      <c r="GK231" s="731"/>
      <c r="GL231" s="731"/>
      <c r="GM231" s="731"/>
      <c r="GN231" s="731"/>
      <c r="GO231" s="731"/>
      <c r="GP231" s="731"/>
      <c r="GQ231" s="731"/>
      <c r="GR231" s="731"/>
      <c r="GS231" s="731"/>
      <c r="GT231" s="731"/>
      <c r="GU231" s="731"/>
      <c r="GV231" s="731"/>
      <c r="GW231" s="731"/>
      <c r="GX231" s="731"/>
      <c r="GY231" s="731"/>
      <c r="GZ231" s="731"/>
      <c r="HA231" s="731"/>
      <c r="HB231" s="731"/>
      <c r="HC231" s="731"/>
      <c r="HD231" s="731"/>
      <c r="HE231" s="731"/>
      <c r="HF231" s="731"/>
      <c r="HG231" s="731"/>
      <c r="HH231" s="731"/>
      <c r="HI231" s="731"/>
      <c r="HJ231" s="731"/>
      <c r="HK231" s="731"/>
      <c r="HL231" s="731"/>
      <c r="HM231" s="731"/>
      <c r="HN231" s="731"/>
      <c r="HO231" s="731"/>
      <c r="HP231" s="731"/>
      <c r="HQ231" s="731"/>
      <c r="HR231" s="731"/>
      <c r="HS231" s="731"/>
      <c r="HT231" s="731"/>
      <c r="HU231" s="731"/>
      <c r="HV231" s="731"/>
      <c r="HW231" s="731"/>
      <c r="HX231" s="731"/>
      <c r="HY231" s="731"/>
      <c r="HZ231" s="731"/>
      <c r="IA231" s="731"/>
      <c r="IB231" s="731"/>
      <c r="IC231" s="731"/>
      <c r="ID231" s="731"/>
      <c r="IE231" s="731"/>
      <c r="IF231" s="731"/>
      <c r="IG231" s="731"/>
      <c r="IH231" s="731"/>
      <c r="II231" s="731"/>
      <c r="IJ231" s="731"/>
      <c r="IK231" s="731"/>
      <c r="IL231" s="731"/>
      <c r="IM231" s="731"/>
    </row>
    <row r="232" spans="1:16" ht="38.25" customHeight="1">
      <c r="A232" s="493" t="s">
        <v>365</v>
      </c>
      <c r="B232" s="493"/>
      <c r="C232" s="493"/>
      <c r="D232" s="493"/>
      <c r="E232" s="493"/>
      <c r="F232" s="493"/>
      <c r="G232" s="493"/>
      <c r="H232" s="493"/>
      <c r="I232" s="493"/>
      <c r="J232" s="493"/>
      <c r="K232" s="493"/>
      <c r="L232" s="493"/>
      <c r="M232" s="493"/>
      <c r="N232" s="493"/>
      <c r="O232" s="493"/>
      <c r="P232" s="493"/>
    </row>
    <row r="233" spans="1:16" ht="10.5" customHeight="1">
      <c r="A233" s="115"/>
      <c r="B233" s="115"/>
      <c r="C233" s="115"/>
      <c r="D233" s="115"/>
      <c r="E233" s="115"/>
      <c r="F233" s="115"/>
      <c r="G233" s="115"/>
      <c r="H233" s="115"/>
      <c r="I233" s="115"/>
      <c r="J233" s="115"/>
      <c r="K233" s="115"/>
      <c r="L233" s="115"/>
      <c r="M233" s="115"/>
      <c r="N233" s="115"/>
      <c r="O233" s="115"/>
      <c r="P233" s="115"/>
    </row>
    <row r="234" ht="12.75" customHeight="1">
      <c r="P234" s="96" t="s">
        <v>479</v>
      </c>
    </row>
    <row r="235" ht="3.75" customHeight="1"/>
    <row r="236" spans="1:16" ht="18" customHeight="1">
      <c r="A236" s="490" t="s">
        <v>18</v>
      </c>
      <c r="B236" s="490"/>
      <c r="C236" s="490"/>
      <c r="D236" s="490"/>
      <c r="E236" s="490"/>
      <c r="F236" s="490"/>
      <c r="G236" s="490"/>
      <c r="H236" s="490"/>
      <c r="I236" s="490"/>
      <c r="J236" s="490"/>
      <c r="K236" s="490"/>
      <c r="L236" s="490"/>
      <c r="M236" s="490"/>
      <c r="N236" s="490"/>
      <c r="O236" s="490"/>
      <c r="P236" s="490"/>
    </row>
    <row r="237" spans="1:7" ht="4.5" customHeight="1">
      <c r="A237" s="148"/>
      <c r="B237" s="140"/>
      <c r="C237" s="140"/>
      <c r="D237" s="140"/>
      <c r="E237" s="140"/>
      <c r="F237" s="140"/>
      <c r="G237" s="140"/>
    </row>
    <row r="238" spans="1:16" ht="14.25">
      <c r="A238" s="525" t="s">
        <v>248</v>
      </c>
      <c r="B238" s="528"/>
      <c r="C238" s="528"/>
      <c r="D238" s="528"/>
      <c r="E238" s="528"/>
      <c r="F238" s="526"/>
      <c r="G238" s="525" t="s">
        <v>284</v>
      </c>
      <c r="H238" s="528"/>
      <c r="I238" s="528"/>
      <c r="J238" s="526"/>
      <c r="K238" s="525" t="s">
        <v>30</v>
      </c>
      <c r="L238" s="526"/>
      <c r="M238" s="951" t="s">
        <v>63</v>
      </c>
      <c r="N238" s="952"/>
      <c r="O238" s="545" t="s">
        <v>269</v>
      </c>
      <c r="P238" s="547"/>
    </row>
    <row r="239" spans="1:16" ht="15.75" customHeight="1">
      <c r="A239" s="529"/>
      <c r="B239" s="733"/>
      <c r="C239" s="733"/>
      <c r="D239" s="733"/>
      <c r="E239" s="733"/>
      <c r="F239" s="530"/>
      <c r="G239" s="529"/>
      <c r="H239" s="733"/>
      <c r="I239" s="733"/>
      <c r="J239" s="530"/>
      <c r="K239" s="529"/>
      <c r="L239" s="530"/>
      <c r="M239" s="852" t="s">
        <v>14</v>
      </c>
      <c r="N239" s="853"/>
      <c r="O239" s="630"/>
      <c r="P239" s="631"/>
    </row>
    <row r="240" spans="1:16" ht="6.75" customHeight="1">
      <c r="A240" s="149"/>
      <c r="B240" s="104"/>
      <c r="C240" s="104"/>
      <c r="D240" s="104"/>
      <c r="E240" s="104"/>
      <c r="F240" s="105"/>
      <c r="G240" s="150"/>
      <c r="H240" s="151"/>
      <c r="I240" s="151"/>
      <c r="J240" s="152"/>
      <c r="K240" s="90"/>
      <c r="L240" s="91"/>
      <c r="M240" s="150"/>
      <c r="N240" s="152"/>
      <c r="O240" s="150"/>
      <c r="P240" s="152"/>
    </row>
    <row r="241" spans="1:16" ht="15">
      <c r="A241" s="127" t="s">
        <v>249</v>
      </c>
      <c r="B241" s="89"/>
      <c r="C241" s="89"/>
      <c r="D241" s="89"/>
      <c r="E241" s="89"/>
      <c r="F241" s="126"/>
      <c r="G241" s="721">
        <f>+Ventes!O26+Ventes!J37</f>
        <v>0</v>
      </c>
      <c r="H241" s="700"/>
      <c r="I241" s="700"/>
      <c r="J241" s="701"/>
      <c r="K241" s="858">
        <v>0.07</v>
      </c>
      <c r="L241" s="859"/>
      <c r="M241" s="721">
        <f>G241*K241</f>
        <v>0</v>
      </c>
      <c r="N241" s="701"/>
      <c r="O241" s="497"/>
      <c r="P241" s="498"/>
    </row>
    <row r="242" spans="1:16" ht="15">
      <c r="A242" s="125"/>
      <c r="B242" s="89"/>
      <c r="C242" s="89"/>
      <c r="D242" s="89"/>
      <c r="E242" s="89"/>
      <c r="F242" s="126"/>
      <c r="G242" s="721">
        <f>+Ventes!P26+Ventes!K37</f>
        <v>0</v>
      </c>
      <c r="H242" s="700"/>
      <c r="I242" s="700"/>
      <c r="J242" s="701"/>
      <c r="K242" s="858">
        <v>0.13</v>
      </c>
      <c r="L242" s="859"/>
      <c r="M242" s="721">
        <f>G242*K242</f>
        <v>0</v>
      </c>
      <c r="N242" s="701"/>
      <c r="O242" s="497"/>
      <c r="P242" s="498"/>
    </row>
    <row r="243" spans="1:16" ht="15">
      <c r="A243" s="125"/>
      <c r="B243" s="89"/>
      <c r="C243" s="89"/>
      <c r="D243" s="89"/>
      <c r="E243" s="89"/>
      <c r="F243" s="126"/>
      <c r="G243" s="721">
        <f>+Ventes!Q26+Ventes!L37</f>
        <v>0</v>
      </c>
      <c r="H243" s="700"/>
      <c r="I243" s="700"/>
      <c r="J243" s="701"/>
      <c r="K243" s="858">
        <v>0.19</v>
      </c>
      <c r="L243" s="859"/>
      <c r="M243" s="721">
        <f>G243*K243</f>
        <v>0</v>
      </c>
      <c r="N243" s="701"/>
      <c r="O243" s="497"/>
      <c r="P243" s="498"/>
    </row>
    <row r="244" spans="1:16" ht="19.5" customHeight="1">
      <c r="A244" s="125"/>
      <c r="B244" s="89"/>
      <c r="C244" s="89"/>
      <c r="D244" s="89"/>
      <c r="E244" s="89"/>
      <c r="F244" s="126"/>
      <c r="G244" s="223"/>
      <c r="H244" s="225"/>
      <c r="I244" s="225"/>
      <c r="J244" s="224"/>
      <c r="K244" s="218"/>
      <c r="L244" s="219"/>
      <c r="M244" s="223"/>
      <c r="N244" s="224"/>
      <c r="O244" s="223"/>
      <c r="P244" s="224"/>
    </row>
    <row r="245" spans="1:16" ht="15">
      <c r="A245" s="127" t="s">
        <v>152</v>
      </c>
      <c r="B245" s="89"/>
      <c r="C245" s="89"/>
      <c r="D245" s="89"/>
      <c r="E245" s="89"/>
      <c r="F245" s="126"/>
      <c r="G245" s="223"/>
      <c r="H245" s="225"/>
      <c r="I245" s="225"/>
      <c r="J245" s="224"/>
      <c r="K245" s="726"/>
      <c r="L245" s="727"/>
      <c r="M245" s="223"/>
      <c r="N245" s="224"/>
      <c r="O245" s="223"/>
      <c r="P245" s="224"/>
    </row>
    <row r="246" spans="1:16" ht="15">
      <c r="A246" s="127" t="s">
        <v>153</v>
      </c>
      <c r="B246" s="89"/>
      <c r="C246" s="89"/>
      <c r="D246" s="89"/>
      <c r="E246" s="89"/>
      <c r="F246" s="126"/>
      <c r="G246" s="223"/>
      <c r="H246" s="225"/>
      <c r="I246" s="225"/>
      <c r="J246" s="224"/>
      <c r="K246" s="726"/>
      <c r="L246" s="727"/>
      <c r="M246" s="223"/>
      <c r="N246" s="224"/>
      <c r="O246" s="223"/>
      <c r="P246" s="224"/>
    </row>
    <row r="247" spans="1:16" ht="7.5" customHeight="1">
      <c r="A247" s="125"/>
      <c r="B247" s="89"/>
      <c r="C247" s="89"/>
      <c r="D247" s="89"/>
      <c r="E247" s="89"/>
      <c r="F247" s="126"/>
      <c r="G247" s="223"/>
      <c r="H247" s="225"/>
      <c r="I247" s="225"/>
      <c r="J247" s="224"/>
      <c r="K247" s="220"/>
      <c r="L247" s="221"/>
      <c r="M247" s="223"/>
      <c r="N247" s="224"/>
      <c r="O247" s="223"/>
      <c r="P247" s="224"/>
    </row>
    <row r="248" spans="1:16" ht="15">
      <c r="A248" s="127" t="s">
        <v>322</v>
      </c>
      <c r="B248" s="89"/>
      <c r="C248" s="89"/>
      <c r="D248" s="89"/>
      <c r="E248" s="89"/>
      <c r="F248" s="126"/>
      <c r="G248" s="724">
        <f>Achats!E14</f>
        <v>0</v>
      </c>
      <c r="H248" s="838"/>
      <c r="I248" s="838"/>
      <c r="J248" s="725"/>
      <c r="K248" s="220"/>
      <c r="L248" s="221"/>
      <c r="M248" s="223"/>
      <c r="N248" s="224"/>
      <c r="O248" s="724">
        <f>Achats!G14</f>
        <v>0</v>
      </c>
      <c r="P248" s="725"/>
    </row>
    <row r="249" spans="1:16" ht="7.5" customHeight="1">
      <c r="A249" s="125"/>
      <c r="B249" s="89"/>
      <c r="C249" s="89"/>
      <c r="D249" s="89"/>
      <c r="E249" s="89"/>
      <c r="F249" s="126"/>
      <c r="G249" s="223"/>
      <c r="H249" s="225"/>
      <c r="I249" s="225"/>
      <c r="J249" s="224"/>
      <c r="K249" s="220"/>
      <c r="L249" s="221"/>
      <c r="M249" s="223"/>
      <c r="N249" s="224"/>
      <c r="O249" s="223"/>
      <c r="P249" s="224"/>
    </row>
    <row r="250" spans="1:16" ht="15">
      <c r="A250" s="127" t="s">
        <v>67</v>
      </c>
      <c r="B250" s="89"/>
      <c r="C250" s="89"/>
      <c r="D250" s="89"/>
      <c r="E250" s="89"/>
      <c r="F250" s="126"/>
      <c r="G250" s="223"/>
      <c r="H250" s="225"/>
      <c r="I250" s="225"/>
      <c r="J250" s="224"/>
      <c r="K250" s="220"/>
      <c r="L250" s="221"/>
      <c r="M250" s="223"/>
      <c r="N250" s="224"/>
      <c r="O250" s="223"/>
      <c r="P250" s="224"/>
    </row>
    <row r="251" spans="1:16" ht="15">
      <c r="A251" s="125"/>
      <c r="B251" s="131" t="s">
        <v>68</v>
      </c>
      <c r="C251" s="89"/>
      <c r="D251" s="89"/>
      <c r="E251" s="89"/>
      <c r="F251" s="126"/>
      <c r="G251" s="724">
        <f>Achats!E24</f>
        <v>0</v>
      </c>
      <c r="H251" s="838"/>
      <c r="I251" s="838"/>
      <c r="J251" s="725"/>
      <c r="K251" s="220"/>
      <c r="L251" s="221"/>
      <c r="M251" s="223"/>
      <c r="N251" s="224"/>
      <c r="O251" s="724">
        <f>Achats!G24</f>
        <v>0</v>
      </c>
      <c r="P251" s="725"/>
    </row>
    <row r="252" spans="1:16" ht="15">
      <c r="A252" s="125"/>
      <c r="B252" s="131" t="s">
        <v>69</v>
      </c>
      <c r="C252" s="89"/>
      <c r="D252" s="89"/>
      <c r="E252" s="89"/>
      <c r="F252" s="126"/>
      <c r="G252" s="724">
        <f>Achats!E34</f>
        <v>0</v>
      </c>
      <c r="H252" s="838"/>
      <c r="I252" s="838"/>
      <c r="J252" s="725"/>
      <c r="K252" s="220"/>
      <c r="L252" s="221"/>
      <c r="M252" s="223"/>
      <c r="N252" s="224"/>
      <c r="O252" s="724">
        <f>Achats!G34</f>
        <v>0</v>
      </c>
      <c r="P252" s="725"/>
    </row>
    <row r="253" spans="1:16" ht="6.75" customHeight="1">
      <c r="A253" s="125"/>
      <c r="B253" s="89"/>
      <c r="C253" s="89"/>
      <c r="D253" s="89"/>
      <c r="E253" s="89"/>
      <c r="F253" s="126"/>
      <c r="G253" s="223"/>
      <c r="H253" s="225"/>
      <c r="I253" s="225"/>
      <c r="J253" s="224"/>
      <c r="K253" s="220"/>
      <c r="L253" s="221"/>
      <c r="M253" s="223"/>
      <c r="N253" s="224"/>
      <c r="O253" s="223"/>
      <c r="P253" s="224"/>
    </row>
    <row r="254" spans="1:16" ht="15">
      <c r="A254" s="127" t="s">
        <v>70</v>
      </c>
      <c r="B254" s="89"/>
      <c r="C254" s="89"/>
      <c r="D254" s="89"/>
      <c r="E254" s="89"/>
      <c r="F254" s="126"/>
      <c r="G254" s="223"/>
      <c r="H254" s="225"/>
      <c r="I254" s="225"/>
      <c r="J254" s="224"/>
      <c r="K254" s="220"/>
      <c r="L254" s="221"/>
      <c r="M254" s="223"/>
      <c r="N254" s="224"/>
      <c r="O254" s="223"/>
      <c r="P254" s="224"/>
    </row>
    <row r="255" spans="1:16" ht="15">
      <c r="A255" s="125"/>
      <c r="B255" s="131" t="s">
        <v>71</v>
      </c>
      <c r="C255" s="89"/>
      <c r="D255" s="89"/>
      <c r="E255" s="89"/>
      <c r="F255" s="126"/>
      <c r="G255" s="724">
        <f>Achats!E58</f>
        <v>0</v>
      </c>
      <c r="H255" s="838"/>
      <c r="I255" s="838"/>
      <c r="J255" s="725"/>
      <c r="K255" s="220"/>
      <c r="L255" s="221"/>
      <c r="M255" s="223"/>
      <c r="N255" s="224"/>
      <c r="O255" s="724">
        <f>Achats!G58</f>
        <v>0</v>
      </c>
      <c r="P255" s="725"/>
    </row>
    <row r="256" spans="1:16" ht="15">
      <c r="A256" s="125"/>
      <c r="B256" s="131" t="s">
        <v>72</v>
      </c>
      <c r="C256" s="89"/>
      <c r="D256" s="89"/>
      <c r="E256" s="89"/>
      <c r="F256" s="126"/>
      <c r="G256" s="724">
        <f>Achats!E68</f>
        <v>0</v>
      </c>
      <c r="H256" s="838"/>
      <c r="I256" s="838"/>
      <c r="J256" s="725"/>
      <c r="K256" s="220"/>
      <c r="L256" s="221"/>
      <c r="M256" s="223"/>
      <c r="N256" s="224"/>
      <c r="O256" s="724">
        <f>Achats!G68</f>
        <v>0</v>
      </c>
      <c r="P256" s="725"/>
    </row>
    <row r="257" spans="1:16" ht="9.75" customHeight="1">
      <c r="A257" s="125"/>
      <c r="B257" s="89"/>
      <c r="C257" s="89"/>
      <c r="D257" s="89"/>
      <c r="E257" s="89"/>
      <c r="F257" s="126"/>
      <c r="G257" s="223"/>
      <c r="H257" s="225"/>
      <c r="I257" s="225"/>
      <c r="J257" s="224"/>
      <c r="K257" s="220"/>
      <c r="L257" s="221"/>
      <c r="M257" s="223"/>
      <c r="N257" s="224"/>
      <c r="O257" s="223"/>
      <c r="P257" s="224"/>
    </row>
    <row r="258" spans="1:16" ht="15">
      <c r="A258" s="127" t="s">
        <v>19</v>
      </c>
      <c r="B258" s="89"/>
      <c r="C258" s="89"/>
      <c r="D258" s="89"/>
      <c r="E258" s="89"/>
      <c r="F258" s="126"/>
      <c r="G258" s="223"/>
      <c r="H258" s="225"/>
      <c r="I258" s="225"/>
      <c r="J258" s="224"/>
      <c r="K258" s="220"/>
      <c r="L258" s="221"/>
      <c r="M258" s="223"/>
      <c r="N258" s="224"/>
      <c r="O258" s="223"/>
      <c r="P258" s="224"/>
    </row>
    <row r="259" spans="1:16" ht="15">
      <c r="A259" s="127" t="s">
        <v>155</v>
      </c>
      <c r="B259" s="89"/>
      <c r="C259" s="89"/>
      <c r="D259" s="89"/>
      <c r="E259" s="89"/>
      <c r="F259" s="126"/>
      <c r="G259" s="223"/>
      <c r="H259" s="225"/>
      <c r="I259" s="225"/>
      <c r="J259" s="224"/>
      <c r="K259" s="220"/>
      <c r="L259" s="221"/>
      <c r="M259" s="223"/>
      <c r="N259" s="224"/>
      <c r="O259" s="223"/>
      <c r="P259" s="224"/>
    </row>
    <row r="260" spans="1:16" ht="15">
      <c r="A260" s="127" t="s">
        <v>154</v>
      </c>
      <c r="B260" s="89"/>
      <c r="C260" s="89"/>
      <c r="D260" s="89"/>
      <c r="E260" s="89"/>
      <c r="F260" s="126"/>
      <c r="G260" s="499">
        <f>+Ventes!P37</f>
        <v>0</v>
      </c>
      <c r="H260" s="500"/>
      <c r="I260" s="500"/>
      <c r="J260" s="501"/>
      <c r="K260" s="830">
        <v>0.25</v>
      </c>
      <c r="L260" s="831"/>
      <c r="M260" s="226"/>
      <c r="N260" s="227"/>
      <c r="O260" s="499">
        <f>G260*K260</f>
        <v>0</v>
      </c>
      <c r="P260" s="501"/>
    </row>
    <row r="261" spans="1:16" ht="9.75" customHeight="1">
      <c r="A261" s="125"/>
      <c r="B261" s="89"/>
      <c r="C261" s="89"/>
      <c r="D261" s="89"/>
      <c r="E261" s="89"/>
      <c r="F261" s="126"/>
      <c r="G261" s="223"/>
      <c r="H261" s="225"/>
      <c r="I261" s="225"/>
      <c r="J261" s="224"/>
      <c r="K261" s="220"/>
      <c r="L261" s="221"/>
      <c r="M261" s="223"/>
      <c r="N261" s="224"/>
      <c r="O261" s="228"/>
      <c r="P261" s="229"/>
    </row>
    <row r="262" spans="1:16" ht="15">
      <c r="A262" s="127" t="s">
        <v>156</v>
      </c>
      <c r="B262" s="89"/>
      <c r="C262" s="89"/>
      <c r="D262" s="89"/>
      <c r="E262" s="89"/>
      <c r="F262" s="126"/>
      <c r="G262" s="223"/>
      <c r="H262" s="225"/>
      <c r="I262" s="225"/>
      <c r="J262" s="224"/>
      <c r="K262" s="125"/>
      <c r="L262" s="126"/>
      <c r="M262" s="230"/>
      <c r="N262" s="231"/>
      <c r="O262" s="232"/>
      <c r="P262" s="233"/>
    </row>
    <row r="263" spans="1:16" ht="15">
      <c r="A263" s="127" t="s">
        <v>157</v>
      </c>
      <c r="B263" s="89"/>
      <c r="C263" s="89"/>
      <c r="D263" s="89"/>
      <c r="E263" s="89"/>
      <c r="F263" s="126"/>
      <c r="G263" s="223"/>
      <c r="H263" s="225"/>
      <c r="I263" s="225"/>
      <c r="J263" s="224"/>
      <c r="K263" s="125"/>
      <c r="L263" s="126"/>
      <c r="M263" s="230"/>
      <c r="N263" s="231"/>
      <c r="O263" s="232"/>
      <c r="P263" s="233"/>
    </row>
    <row r="264" spans="1:16" ht="15">
      <c r="A264" s="127" t="s">
        <v>73</v>
      </c>
      <c r="B264" s="89"/>
      <c r="C264" s="89"/>
      <c r="D264" s="89"/>
      <c r="E264" s="89"/>
      <c r="F264" s="126"/>
      <c r="G264" s="846">
        <f>Achats!G77</f>
        <v>0</v>
      </c>
      <c r="H264" s="847"/>
      <c r="I264" s="847"/>
      <c r="J264" s="848"/>
      <c r="K264" s="830">
        <v>1</v>
      </c>
      <c r="L264" s="831"/>
      <c r="M264" s="932"/>
      <c r="N264" s="933"/>
      <c r="O264" s="721">
        <f>G264*K264</f>
        <v>0</v>
      </c>
      <c r="P264" s="701"/>
    </row>
    <row r="265" spans="1:16" ht="7.5" customHeight="1">
      <c r="A265" s="125"/>
      <c r="B265" s="89"/>
      <c r="C265" s="89"/>
      <c r="D265" s="89"/>
      <c r="E265" s="89"/>
      <c r="F265" s="126"/>
      <c r="G265" s="230"/>
      <c r="H265" s="234"/>
      <c r="I265" s="234"/>
      <c r="J265" s="231"/>
      <c r="K265" s="222"/>
      <c r="L265" s="126"/>
      <c r="M265" s="230"/>
      <c r="N265" s="231"/>
      <c r="O265" s="230"/>
      <c r="P265" s="231"/>
    </row>
    <row r="266" spans="1:16" ht="15">
      <c r="A266" s="127" t="s">
        <v>158</v>
      </c>
      <c r="B266" s="89"/>
      <c r="C266" s="89"/>
      <c r="D266" s="89"/>
      <c r="E266" s="89"/>
      <c r="F266" s="126"/>
      <c r="G266" s="722"/>
      <c r="H266" s="849"/>
      <c r="I266" s="849"/>
      <c r="J266" s="723"/>
      <c r="K266" s="125"/>
      <c r="L266" s="126"/>
      <c r="M266" s="230"/>
      <c r="N266" s="231"/>
      <c r="O266" s="722"/>
      <c r="P266" s="723"/>
    </row>
    <row r="267" spans="1:16" ht="9" customHeight="1">
      <c r="A267" s="125"/>
      <c r="B267" s="89"/>
      <c r="C267" s="89"/>
      <c r="D267" s="89"/>
      <c r="E267" s="89"/>
      <c r="F267" s="126"/>
      <c r="G267" s="230"/>
      <c r="H267" s="234"/>
      <c r="I267" s="234"/>
      <c r="J267" s="231"/>
      <c r="K267" s="125"/>
      <c r="L267" s="126"/>
      <c r="M267" s="230"/>
      <c r="N267" s="231"/>
      <c r="O267" s="230"/>
      <c r="P267" s="231"/>
    </row>
    <row r="268" spans="1:16" ht="15">
      <c r="A268" s="127" t="s">
        <v>20</v>
      </c>
      <c r="B268" s="89"/>
      <c r="C268" s="89"/>
      <c r="D268" s="89"/>
      <c r="E268" s="89"/>
      <c r="F268" s="126"/>
      <c r="G268" s="230"/>
      <c r="H268" s="234"/>
      <c r="I268" s="234"/>
      <c r="J268" s="231"/>
      <c r="K268" s="125"/>
      <c r="L268" s="126"/>
      <c r="M268" s="230"/>
      <c r="N268" s="231"/>
      <c r="O268" s="230"/>
      <c r="P268" s="231"/>
    </row>
    <row r="269" spans="1:16" ht="15">
      <c r="A269" s="127" t="s">
        <v>74</v>
      </c>
      <c r="B269" s="89"/>
      <c r="C269" s="89"/>
      <c r="D269" s="89"/>
      <c r="E269" s="89"/>
      <c r="F269" s="126"/>
      <c r="G269" s="230"/>
      <c r="H269" s="234"/>
      <c r="I269" s="234"/>
      <c r="J269" s="231"/>
      <c r="K269" s="125"/>
      <c r="L269" s="126"/>
      <c r="M269" s="230"/>
      <c r="N269" s="231"/>
      <c r="O269" s="948"/>
      <c r="P269" s="949"/>
    </row>
    <row r="270" spans="1:16" ht="15" customHeight="1">
      <c r="A270" s="127" t="s">
        <v>159</v>
      </c>
      <c r="B270" s="131"/>
      <c r="C270" s="131"/>
      <c r="D270" s="131"/>
      <c r="E270" s="131"/>
      <c r="F270" s="128"/>
      <c r="G270" s="722"/>
      <c r="H270" s="849"/>
      <c r="I270" s="849"/>
      <c r="J270" s="723"/>
      <c r="K270" s="125"/>
      <c r="L270" s="126"/>
      <c r="M270" s="230"/>
      <c r="N270" s="231"/>
      <c r="O270" s="722"/>
      <c r="P270" s="723"/>
    </row>
    <row r="271" spans="1:16" ht="15">
      <c r="A271" s="127" t="s">
        <v>160</v>
      </c>
      <c r="B271" s="89"/>
      <c r="C271" s="89"/>
      <c r="D271" s="205"/>
      <c r="E271" s="205"/>
      <c r="F271" s="126"/>
      <c r="G271" s="230"/>
      <c r="H271" s="234"/>
      <c r="I271" s="234"/>
      <c r="J271" s="231"/>
      <c r="K271" s="125"/>
      <c r="L271" s="126"/>
      <c r="M271" s="230"/>
      <c r="N271" s="231"/>
      <c r="O271" s="722"/>
      <c r="P271" s="723"/>
    </row>
    <row r="272" spans="1:16" ht="7.5" customHeight="1">
      <c r="A272" s="125"/>
      <c r="B272" s="89"/>
      <c r="C272" s="217"/>
      <c r="D272" s="780"/>
      <c r="E272" s="780"/>
      <c r="F272" s="126"/>
      <c r="G272" s="230"/>
      <c r="H272" s="234"/>
      <c r="I272" s="234"/>
      <c r="J272" s="231"/>
      <c r="K272" s="125"/>
      <c r="L272" s="126"/>
      <c r="M272" s="230"/>
      <c r="N272" s="231"/>
      <c r="O272" s="230"/>
      <c r="P272" s="231"/>
    </row>
    <row r="273" spans="1:16" ht="15">
      <c r="A273" s="127" t="s">
        <v>77</v>
      </c>
      <c r="B273" s="89"/>
      <c r="C273" s="89"/>
      <c r="D273" s="89"/>
      <c r="E273" s="89"/>
      <c r="F273" s="126"/>
      <c r="G273" s="230"/>
      <c r="H273" s="234"/>
      <c r="I273" s="234"/>
      <c r="J273" s="231"/>
      <c r="K273" s="125"/>
      <c r="L273" s="126"/>
      <c r="M273" s="948"/>
      <c r="N273" s="949"/>
      <c r="O273" s="230"/>
      <c r="P273" s="231"/>
    </row>
    <row r="274" spans="1:16" ht="8.25" customHeight="1">
      <c r="A274" s="135"/>
      <c r="B274" s="136"/>
      <c r="C274" s="136"/>
      <c r="D274" s="136"/>
      <c r="E274" s="136"/>
      <c r="F274" s="137"/>
      <c r="G274" s="153"/>
      <c r="H274" s="154"/>
      <c r="I274" s="154"/>
      <c r="J274" s="155"/>
      <c r="K274" s="135"/>
      <c r="L274" s="137"/>
      <c r="M274" s="153"/>
      <c r="N274" s="155"/>
      <c r="O274" s="153"/>
      <c r="P274" s="155"/>
    </row>
    <row r="275" spans="1:16" ht="19.5" customHeight="1">
      <c r="A275" s="648" t="s">
        <v>22</v>
      </c>
      <c r="B275" s="692"/>
      <c r="C275" s="692"/>
      <c r="D275" s="692"/>
      <c r="E275" s="692"/>
      <c r="F275" s="692"/>
      <c r="G275" s="692"/>
      <c r="H275" s="692"/>
      <c r="I275" s="692"/>
      <c r="J275" s="692"/>
      <c r="K275" s="692"/>
      <c r="L275" s="649"/>
      <c r="M275" s="789">
        <f>SUM(M241:N274)</f>
        <v>0</v>
      </c>
      <c r="N275" s="790"/>
      <c r="O275" s="600">
        <f>SUM(O241:P274)</f>
        <v>0</v>
      </c>
      <c r="P275" s="602"/>
    </row>
    <row r="276" spans="1:16" ht="9.75" customHeight="1" thickBot="1">
      <c r="A276" s="156"/>
      <c r="P276" s="96"/>
    </row>
    <row r="277" spans="1:12" ht="15" thickBot="1">
      <c r="A277" s="107" t="s">
        <v>283</v>
      </c>
      <c r="B277" s="94"/>
      <c r="C277" s="94"/>
      <c r="D277" s="94"/>
      <c r="E277" s="94"/>
      <c r="F277" s="94"/>
      <c r="G277" s="94"/>
      <c r="H277" s="134">
        <f>IF((M275-O275)&gt;0,"P",IF((M275-O275)=0,"","R"))</f>
      </c>
      <c r="I277" s="94"/>
      <c r="J277" s="855">
        <f>IF(I25="X",(M275-O275),"")</f>
      </c>
      <c r="K277" s="856"/>
      <c r="L277" s="857"/>
    </row>
    <row r="278" spans="1:12" ht="14.25">
      <c r="A278" s="107" t="s">
        <v>78</v>
      </c>
      <c r="B278" s="94"/>
      <c r="C278" s="94"/>
      <c r="D278" s="94"/>
      <c r="E278" s="94"/>
      <c r="F278" s="94"/>
      <c r="G278" s="94"/>
      <c r="H278" s="94"/>
      <c r="I278" s="94"/>
      <c r="J278" s="855">
        <f>-Achats!E2</f>
        <v>0</v>
      </c>
      <c r="K278" s="856"/>
      <c r="L278" s="857"/>
    </row>
    <row r="279" spans="1:12" ht="14.25">
      <c r="A279" s="107" t="s">
        <v>161</v>
      </c>
      <c r="B279" s="94"/>
      <c r="C279" s="94"/>
      <c r="D279" s="94"/>
      <c r="E279" s="94"/>
      <c r="F279" s="94"/>
      <c r="G279" s="94"/>
      <c r="H279" s="94"/>
      <c r="I279" s="94"/>
      <c r="J279" s="943"/>
      <c r="K279" s="944"/>
      <c r="L279" s="945"/>
    </row>
    <row r="280" spans="1:12" ht="9" customHeight="1">
      <c r="A280" s="94"/>
      <c r="B280" s="94"/>
      <c r="C280" s="94"/>
      <c r="D280" s="94"/>
      <c r="E280" s="94"/>
      <c r="F280" s="94"/>
      <c r="G280" s="94"/>
      <c r="H280" s="94"/>
      <c r="I280" s="94"/>
      <c r="J280" s="94"/>
      <c r="K280" s="94"/>
      <c r="L280" s="94"/>
    </row>
    <row r="281" ht="15.75">
      <c r="A281" s="195" t="s">
        <v>369</v>
      </c>
    </row>
    <row r="282" ht="8.25" customHeight="1"/>
    <row r="283" spans="1:16" ht="18" customHeight="1">
      <c r="A283" s="235" t="s">
        <v>257</v>
      </c>
      <c r="B283" s="98"/>
      <c r="C283" s="98"/>
      <c r="D283" s="98"/>
      <c r="E283" s="98"/>
      <c r="F283" s="98"/>
      <c r="G283" s="98"/>
      <c r="H283" s="98"/>
      <c r="I283" s="98"/>
      <c r="J283" s="98"/>
      <c r="K283" s="98"/>
      <c r="L283" s="99"/>
      <c r="M283" s="704"/>
      <c r="N283" s="766"/>
      <c r="O283" s="766"/>
      <c r="P283" s="705"/>
    </row>
    <row r="284" spans="1:16" ht="18" customHeight="1">
      <c r="A284" s="214" t="s">
        <v>162</v>
      </c>
      <c r="B284" s="89"/>
      <c r="C284" s="89"/>
      <c r="D284" s="89"/>
      <c r="E284" s="89"/>
      <c r="F284" s="89"/>
      <c r="G284" s="89"/>
      <c r="H284" s="89"/>
      <c r="I284" s="89"/>
      <c r="J284" s="89"/>
      <c r="K284" s="89"/>
      <c r="L284" s="126"/>
      <c r="M284" s="608"/>
      <c r="N284" s="609"/>
      <c r="O284" s="609"/>
      <c r="P284" s="713"/>
    </row>
    <row r="285" spans="1:16" ht="14.25" customHeight="1">
      <c r="A285" s="520" t="s">
        <v>258</v>
      </c>
      <c r="B285" s="521"/>
      <c r="C285" s="521"/>
      <c r="D285" s="521"/>
      <c r="E285" s="521"/>
      <c r="F285" s="521"/>
      <c r="G285" s="521"/>
      <c r="H285" s="521"/>
      <c r="I285" s="521"/>
      <c r="J285" s="521"/>
      <c r="K285" s="521"/>
      <c r="L285" s="522"/>
      <c r="M285" s="125"/>
      <c r="N285" s="89"/>
      <c r="O285" s="89"/>
      <c r="P285" s="126"/>
    </row>
    <row r="286" spans="1:16" ht="18" customHeight="1">
      <c r="A286" s="214" t="s">
        <v>285</v>
      </c>
      <c r="B286" s="89"/>
      <c r="C286" s="89"/>
      <c r="D286" s="89"/>
      <c r="E286" s="89"/>
      <c r="F286" s="89"/>
      <c r="G286" s="89"/>
      <c r="H286" s="89"/>
      <c r="I286" s="89"/>
      <c r="J286" s="89"/>
      <c r="K286" s="89"/>
      <c r="L286" s="126"/>
      <c r="M286" s="608"/>
      <c r="N286" s="609"/>
      <c r="O286" s="609"/>
      <c r="P286" s="713"/>
    </row>
    <row r="287" spans="1:16" ht="18" customHeight="1">
      <c r="A287" s="214" t="s">
        <v>259</v>
      </c>
      <c r="B287" s="89"/>
      <c r="C287" s="89"/>
      <c r="D287" s="89"/>
      <c r="E287" s="89"/>
      <c r="F287" s="89"/>
      <c r="G287" s="89"/>
      <c r="H287" s="89"/>
      <c r="I287" s="89"/>
      <c r="J287" s="89"/>
      <c r="K287" s="89"/>
      <c r="L287" s="126"/>
      <c r="M287" s="125"/>
      <c r="N287" s="89"/>
      <c r="O287" s="89"/>
      <c r="P287" s="126"/>
    </row>
    <row r="288" spans="1:16" ht="18" customHeight="1">
      <c r="A288" s="214" t="s">
        <v>260</v>
      </c>
      <c r="B288" s="89"/>
      <c r="C288" s="89"/>
      <c r="D288" s="89"/>
      <c r="E288" s="89"/>
      <c r="F288" s="89"/>
      <c r="G288" s="89"/>
      <c r="H288" s="89"/>
      <c r="I288" s="89"/>
      <c r="J288" s="89"/>
      <c r="K288" s="89"/>
      <c r="L288" s="126"/>
      <c r="M288" s="608"/>
      <c r="N288" s="609"/>
      <c r="O288" s="609"/>
      <c r="P288" s="713"/>
    </row>
    <row r="289" spans="1:16" ht="18" customHeight="1">
      <c r="A289" s="214" t="s">
        <v>262</v>
      </c>
      <c r="B289" s="89"/>
      <c r="C289" s="89"/>
      <c r="D289" s="89"/>
      <c r="E289" s="89"/>
      <c r="F289" s="89"/>
      <c r="G289" s="89"/>
      <c r="H289" s="89"/>
      <c r="I289" s="89"/>
      <c r="J289" s="89"/>
      <c r="K289" s="89"/>
      <c r="L289" s="126"/>
      <c r="M289" s="125"/>
      <c r="N289" s="89"/>
      <c r="O289" s="89"/>
      <c r="P289" s="126"/>
    </row>
    <row r="290" spans="1:16" ht="18" customHeight="1">
      <c r="A290" s="236" t="s">
        <v>261</v>
      </c>
      <c r="B290" s="136"/>
      <c r="C290" s="136"/>
      <c r="D290" s="136"/>
      <c r="E290" s="136"/>
      <c r="F290" s="136"/>
      <c r="G290" s="136"/>
      <c r="H290" s="136"/>
      <c r="I290" s="136"/>
      <c r="J290" s="136"/>
      <c r="K290" s="136"/>
      <c r="L290" s="137"/>
      <c r="M290" s="842"/>
      <c r="N290" s="843"/>
      <c r="O290" s="843"/>
      <c r="P290" s="844"/>
    </row>
    <row r="291" ht="9.75" customHeight="1" thickBot="1"/>
    <row r="292" spans="1:16" ht="17.25" customHeight="1" thickBot="1">
      <c r="A292" s="107" t="s">
        <v>79</v>
      </c>
      <c r="B292" s="94"/>
      <c r="C292" s="94"/>
      <c r="D292" s="94"/>
      <c r="E292" s="94"/>
      <c r="F292" s="94"/>
      <c r="G292" s="94"/>
      <c r="H292" s="134">
        <f>IF(I25&lt;&gt;"X","",(IF(J292="Néant","",(IF(J292&gt;0,"P",IF(J292=0,"","R"))))))</f>
      </c>
      <c r="I292" s="94"/>
      <c r="J292" s="839">
        <f>IF(I25="X",IF((J277-ABS(J278))=0,"Néant",(J277-ABS(J278))),"")</f>
      </c>
      <c r="K292" s="840"/>
      <c r="L292" s="841"/>
      <c r="M292" s="94"/>
      <c r="N292" s="94"/>
      <c r="O292" s="94"/>
      <c r="P292" s="94"/>
    </row>
    <row r="293" spans="1:16" ht="12.75" customHeight="1">
      <c r="A293" s="94"/>
      <c r="B293" s="94"/>
      <c r="C293" s="94"/>
      <c r="D293" s="94"/>
      <c r="E293" s="94"/>
      <c r="F293" s="94"/>
      <c r="G293" s="94"/>
      <c r="H293" s="94"/>
      <c r="I293" s="94"/>
      <c r="J293" s="94"/>
      <c r="K293" s="94"/>
      <c r="L293" s="94"/>
      <c r="M293" s="94"/>
      <c r="N293" s="94"/>
      <c r="O293" s="94"/>
      <c r="P293" s="94"/>
    </row>
    <row r="294" spans="1:16" ht="12.75">
      <c r="A294" s="845" t="s">
        <v>21</v>
      </c>
      <c r="B294" s="845"/>
      <c r="C294" s="845"/>
      <c r="D294" s="845"/>
      <c r="E294" s="845"/>
      <c r="F294" s="845"/>
      <c r="G294" s="845"/>
      <c r="H294" s="845"/>
      <c r="I294" s="845"/>
      <c r="J294" s="845"/>
      <c r="K294" s="845"/>
      <c r="L294" s="845"/>
      <c r="M294" s="845"/>
      <c r="N294" s="845"/>
      <c r="O294" s="845"/>
      <c r="P294" s="845"/>
    </row>
    <row r="295" spans="1:16" ht="12.75">
      <c r="A295" s="162"/>
      <c r="B295" s="162"/>
      <c r="C295" s="162"/>
      <c r="D295" s="162"/>
      <c r="E295" s="162"/>
      <c r="F295" s="162"/>
      <c r="G295" s="162"/>
      <c r="H295" s="162"/>
      <c r="I295" s="162"/>
      <c r="J295" s="162"/>
      <c r="K295" s="162"/>
      <c r="L295" s="162"/>
      <c r="M295" s="162"/>
      <c r="N295" s="162"/>
      <c r="O295" s="162"/>
      <c r="P295" s="162"/>
    </row>
    <row r="296" spans="1:16" ht="20.25" customHeight="1">
      <c r="A296" s="525" t="s">
        <v>82</v>
      </c>
      <c r="B296" s="528"/>
      <c r="C296" s="528"/>
      <c r="D296" s="528"/>
      <c r="E296" s="528"/>
      <c r="F296" s="526"/>
      <c r="G296" s="525" t="s">
        <v>81</v>
      </c>
      <c r="H296" s="528"/>
      <c r="I296" s="528"/>
      <c r="J296" s="528"/>
      <c r="K296" s="528"/>
      <c r="L296" s="526"/>
      <c r="M296" s="525" t="s">
        <v>80</v>
      </c>
      <c r="N296" s="528"/>
      <c r="O296" s="528"/>
      <c r="P296" s="526"/>
    </row>
    <row r="297" spans="1:16" ht="26.25" customHeight="1">
      <c r="A297" s="684"/>
      <c r="B297" s="685"/>
      <c r="C297" s="685"/>
      <c r="D297" s="685"/>
      <c r="E297" s="685"/>
      <c r="F297" s="685"/>
      <c r="G297" s="781"/>
      <c r="H297" s="782"/>
      <c r="I297" s="782"/>
      <c r="J297" s="782"/>
      <c r="K297" s="782"/>
      <c r="L297" s="783"/>
      <c r="M297" s="684"/>
      <c r="N297" s="685"/>
      <c r="O297" s="685"/>
      <c r="P297" s="686"/>
    </row>
    <row r="298" spans="1:15" ht="12.75">
      <c r="A298" s="300" t="s">
        <v>286</v>
      </c>
      <c r="B298" s="94"/>
      <c r="C298" s="94"/>
      <c r="D298" s="94"/>
      <c r="E298" s="94"/>
      <c r="F298" s="94"/>
      <c r="G298" s="94"/>
      <c r="H298" s="94"/>
      <c r="I298" s="94"/>
      <c r="J298" s="94"/>
      <c r="K298" s="94"/>
      <c r="L298" s="94"/>
      <c r="M298" s="94"/>
      <c r="N298" s="94"/>
      <c r="O298" s="94"/>
    </row>
    <row r="299" spans="1:15" ht="12.75">
      <c r="A299" s="94" t="s">
        <v>287</v>
      </c>
      <c r="B299" s="94"/>
      <c r="C299" s="94"/>
      <c r="D299" s="94"/>
      <c r="E299" s="94"/>
      <c r="F299" s="94"/>
      <c r="G299" s="94"/>
      <c r="H299" s="94"/>
      <c r="I299" s="94"/>
      <c r="J299" s="94"/>
      <c r="K299" s="94"/>
      <c r="L299" s="94"/>
      <c r="M299" s="94"/>
      <c r="N299" s="94"/>
      <c r="O299" s="94"/>
    </row>
    <row r="300" spans="1:15" ht="12.75">
      <c r="A300" s="157" t="s">
        <v>288</v>
      </c>
      <c r="B300" s="94"/>
      <c r="C300" s="94"/>
      <c r="D300" s="94"/>
      <c r="E300" s="94"/>
      <c r="F300" s="94"/>
      <c r="G300" s="94"/>
      <c r="H300" s="94"/>
      <c r="I300" s="94"/>
      <c r="J300" s="94"/>
      <c r="K300" s="94"/>
      <c r="L300" s="94"/>
      <c r="M300" s="94"/>
      <c r="N300" s="94"/>
      <c r="O300" s="94"/>
    </row>
    <row r="301" spans="1:15" ht="12.75">
      <c r="A301" s="94" t="s">
        <v>289</v>
      </c>
      <c r="B301" s="94"/>
      <c r="C301" s="94"/>
      <c r="D301" s="94"/>
      <c r="E301" s="94"/>
      <c r="F301" s="94"/>
      <c r="G301" s="94"/>
      <c r="H301" s="94"/>
      <c r="I301" s="94"/>
      <c r="J301" s="94"/>
      <c r="K301" s="94"/>
      <c r="L301" s="94"/>
      <c r="M301" s="94"/>
      <c r="N301" s="94"/>
      <c r="O301" s="94"/>
    </row>
    <row r="302" spans="1:16" ht="26.25" customHeight="1">
      <c r="A302" s="493" t="s">
        <v>290</v>
      </c>
      <c r="B302" s="493"/>
      <c r="C302" s="493"/>
      <c r="D302" s="493"/>
      <c r="E302" s="493"/>
      <c r="F302" s="493"/>
      <c r="G302" s="493"/>
      <c r="H302" s="493"/>
      <c r="I302" s="493"/>
      <c r="J302" s="493"/>
      <c r="K302" s="493"/>
      <c r="L302" s="493"/>
      <c r="M302" s="493"/>
      <c r="N302" s="493"/>
      <c r="O302" s="493"/>
      <c r="P302" s="493"/>
    </row>
    <row r="303" spans="1:16" ht="15.75" customHeight="1">
      <c r="A303" s="163"/>
      <c r="B303" s="94"/>
      <c r="C303" s="94"/>
      <c r="D303" s="94"/>
      <c r="E303" s="94"/>
      <c r="F303" s="94"/>
      <c r="G303" s="94"/>
      <c r="H303" s="94"/>
      <c r="I303" s="94"/>
      <c r="J303" s="94"/>
      <c r="K303" s="94"/>
      <c r="L303" s="94"/>
      <c r="M303" s="94"/>
      <c r="N303" s="94"/>
      <c r="O303" s="94"/>
      <c r="P303" s="113" t="s">
        <v>480</v>
      </c>
    </row>
    <row r="304" spans="1:15" ht="14.25">
      <c r="A304" s="148" t="s">
        <v>24</v>
      </c>
      <c r="B304" s="94"/>
      <c r="C304" s="94"/>
      <c r="D304" s="94"/>
      <c r="E304" s="94"/>
      <c r="F304" s="94"/>
      <c r="G304" s="94"/>
      <c r="H304" s="94"/>
      <c r="I304" s="94"/>
      <c r="J304" s="94"/>
      <c r="K304" s="94"/>
      <c r="L304" s="94"/>
      <c r="M304" s="94"/>
      <c r="N304" s="94"/>
      <c r="O304" s="94"/>
    </row>
    <row r="305" spans="1:16" ht="9.75" customHeight="1">
      <c r="A305" s="164"/>
      <c r="B305" s="94"/>
      <c r="C305" s="94"/>
      <c r="D305" s="94"/>
      <c r="E305" s="94"/>
      <c r="F305" s="94"/>
      <c r="G305" s="94"/>
      <c r="H305" s="94"/>
      <c r="I305" s="94"/>
      <c r="J305" s="94"/>
      <c r="K305" s="94"/>
      <c r="L305" s="94"/>
      <c r="M305" s="94"/>
      <c r="N305" s="94"/>
      <c r="O305" s="94"/>
      <c r="P305" s="94"/>
    </row>
    <row r="306" spans="1:16" ht="14.25">
      <c r="A306" s="584" t="s">
        <v>83</v>
      </c>
      <c r="B306" s="584"/>
      <c r="C306" s="584"/>
      <c r="D306" s="584"/>
      <c r="E306" s="584"/>
      <c r="F306" s="584"/>
      <c r="G306" s="584"/>
      <c r="H306" s="584"/>
      <c r="I306" s="584"/>
      <c r="J306" s="648"/>
      <c r="K306" s="525" t="s">
        <v>36</v>
      </c>
      <c r="L306" s="526"/>
      <c r="M306" s="528" t="s">
        <v>25</v>
      </c>
      <c r="N306" s="526"/>
      <c r="O306" s="525" t="s">
        <v>26</v>
      </c>
      <c r="P306" s="526"/>
    </row>
    <row r="307" spans="1:16" ht="14.25">
      <c r="A307" s="584"/>
      <c r="B307" s="584"/>
      <c r="C307" s="584"/>
      <c r="D307" s="584"/>
      <c r="E307" s="584"/>
      <c r="F307" s="584"/>
      <c r="G307" s="584"/>
      <c r="H307" s="584"/>
      <c r="I307" s="584"/>
      <c r="J307" s="648"/>
      <c r="K307" s="529" t="s">
        <v>12</v>
      </c>
      <c r="L307" s="530"/>
      <c r="M307" s="733" t="s">
        <v>12</v>
      </c>
      <c r="N307" s="530"/>
      <c r="O307" s="529" t="s">
        <v>12</v>
      </c>
      <c r="P307" s="530"/>
    </row>
    <row r="308" spans="1:16" ht="19.5" customHeight="1">
      <c r="A308" s="850" t="s">
        <v>291</v>
      </c>
      <c r="B308" s="850"/>
      <c r="C308" s="850"/>
      <c r="D308" s="850"/>
      <c r="E308" s="850"/>
      <c r="F308" s="850"/>
      <c r="G308" s="850"/>
      <c r="H308" s="850"/>
      <c r="I308" s="850"/>
      <c r="J308" s="851"/>
      <c r="K308" s="524">
        <f>+Achats!E90</f>
        <v>0</v>
      </c>
      <c r="L308" s="524"/>
      <c r="M308" s="524">
        <f>+Achats!G90</f>
        <v>0</v>
      </c>
      <c r="N308" s="524"/>
      <c r="O308" s="946"/>
      <c r="P308" s="947"/>
    </row>
    <row r="309" spans="1:16" ht="12" customHeight="1">
      <c r="A309" s="235" t="s">
        <v>263</v>
      </c>
      <c r="B309" s="301"/>
      <c r="C309" s="301"/>
      <c r="D309" s="301"/>
      <c r="E309" s="301"/>
      <c r="F309" s="301"/>
      <c r="G309" s="301"/>
      <c r="H309" s="301"/>
      <c r="I309" s="301"/>
      <c r="J309" s="302"/>
      <c r="K309" s="548"/>
      <c r="L309" s="548"/>
      <c r="M309" s="548"/>
      <c r="N309" s="548"/>
      <c r="O309" s="523"/>
      <c r="P309" s="523"/>
    </row>
    <row r="310" spans="1:16" ht="12" customHeight="1">
      <c r="A310" s="214" t="s">
        <v>292</v>
      </c>
      <c r="B310" s="215"/>
      <c r="C310" s="215"/>
      <c r="D310" s="215"/>
      <c r="E310" s="215"/>
      <c r="F310" s="215"/>
      <c r="G310" s="215"/>
      <c r="H310" s="215"/>
      <c r="I310" s="215"/>
      <c r="J310" s="303"/>
      <c r="K310" s="548"/>
      <c r="L310" s="548"/>
      <c r="M310" s="548"/>
      <c r="N310" s="548"/>
      <c r="O310" s="523"/>
      <c r="P310" s="523"/>
    </row>
    <row r="311" spans="1:16" ht="12" customHeight="1">
      <c r="A311" s="236" t="s">
        <v>293</v>
      </c>
      <c r="B311" s="304"/>
      <c r="C311" s="304"/>
      <c r="D311" s="304"/>
      <c r="E311" s="304"/>
      <c r="F311" s="304"/>
      <c r="G311" s="304"/>
      <c r="H311" s="304"/>
      <c r="I311" s="304"/>
      <c r="J311" s="305"/>
      <c r="K311" s="548"/>
      <c r="L311" s="548"/>
      <c r="M311" s="548"/>
      <c r="N311" s="548"/>
      <c r="O311" s="523"/>
      <c r="P311" s="523"/>
    </row>
    <row r="312" spans="1:16" ht="16.5" customHeight="1">
      <c r="A312" s="706" t="s">
        <v>294</v>
      </c>
      <c r="B312" s="706"/>
      <c r="C312" s="706"/>
      <c r="D312" s="706"/>
      <c r="E312" s="706"/>
      <c r="F312" s="706"/>
      <c r="G312" s="706"/>
      <c r="H312" s="706"/>
      <c r="I312" s="706"/>
      <c r="J312" s="706"/>
      <c r="K312" s="527">
        <f>Achats!E100</f>
        <v>0</v>
      </c>
      <c r="L312" s="527"/>
      <c r="M312" s="548"/>
      <c r="N312" s="548"/>
      <c r="O312" s="523"/>
      <c r="P312" s="523"/>
    </row>
    <row r="313" spans="1:16" ht="19.5" customHeight="1">
      <c r="A313" s="306" t="s">
        <v>211</v>
      </c>
      <c r="B313" s="307"/>
      <c r="C313" s="307"/>
      <c r="D313" s="307"/>
      <c r="E313" s="307"/>
      <c r="F313" s="307"/>
      <c r="G313" s="307"/>
      <c r="H313" s="307"/>
      <c r="I313" s="307"/>
      <c r="J313" s="308"/>
      <c r="K313" s="548"/>
      <c r="L313" s="548"/>
      <c r="M313" s="548"/>
      <c r="N313" s="548"/>
      <c r="O313" s="523"/>
      <c r="P313" s="523"/>
    </row>
    <row r="314" spans="1:16" ht="27.75" customHeight="1">
      <c r="A314" s="719" t="s">
        <v>295</v>
      </c>
      <c r="B314" s="719"/>
      <c r="C314" s="719"/>
      <c r="D314" s="719"/>
      <c r="E314" s="719"/>
      <c r="F314" s="719"/>
      <c r="G314" s="719"/>
      <c r="H314" s="719"/>
      <c r="I314" s="719"/>
      <c r="J314" s="719"/>
      <c r="K314" s="548"/>
      <c r="L314" s="548"/>
      <c r="M314" s="548"/>
      <c r="N314" s="548"/>
      <c r="O314" s="523"/>
      <c r="P314" s="523"/>
    </row>
    <row r="315" spans="1:16" ht="19.5" customHeight="1">
      <c r="A315" s="706" t="s">
        <v>296</v>
      </c>
      <c r="B315" s="706"/>
      <c r="C315" s="706"/>
      <c r="D315" s="706"/>
      <c r="E315" s="706"/>
      <c r="F315" s="706"/>
      <c r="G315" s="706"/>
      <c r="H315" s="706"/>
      <c r="I315" s="706"/>
      <c r="J315" s="706"/>
      <c r="K315" s="527">
        <f>Ventes!F26</f>
        <v>0</v>
      </c>
      <c r="L315" s="527"/>
      <c r="M315" s="548"/>
      <c r="N315" s="548"/>
      <c r="O315" s="523">
        <f>K315*'[1]FICHE STE'!C14</f>
        <v>0</v>
      </c>
      <c r="P315" s="523"/>
    </row>
    <row r="316" spans="1:16" ht="19.5" customHeight="1">
      <c r="A316" s="706" t="s">
        <v>297</v>
      </c>
      <c r="B316" s="706"/>
      <c r="C316" s="706"/>
      <c r="D316" s="706"/>
      <c r="E316" s="706"/>
      <c r="F316" s="706"/>
      <c r="G316" s="706"/>
      <c r="H316" s="706"/>
      <c r="I316" s="706"/>
      <c r="J316" s="706"/>
      <c r="K316" s="527">
        <f>Ventes!G26</f>
        <v>0</v>
      </c>
      <c r="L316" s="527"/>
      <c r="M316" s="711"/>
      <c r="N316" s="711"/>
      <c r="O316" s="523">
        <f>Ventes!I26</f>
        <v>0</v>
      </c>
      <c r="P316" s="523"/>
    </row>
    <row r="317" spans="1:16" ht="19.5" customHeight="1">
      <c r="A317" s="716" t="s">
        <v>298</v>
      </c>
      <c r="B317" s="717"/>
      <c r="C317" s="717"/>
      <c r="D317" s="717"/>
      <c r="E317" s="717"/>
      <c r="F317" s="717"/>
      <c r="G317" s="717"/>
      <c r="H317" s="717"/>
      <c r="I317" s="717"/>
      <c r="J317" s="717"/>
      <c r="K317" s="714">
        <f>+Ventes!E26</f>
        <v>0</v>
      </c>
      <c r="L317" s="715"/>
      <c r="M317" s="709"/>
      <c r="N317" s="710"/>
      <c r="O317" s="791">
        <f>K317*'[1]FICHE STE'!$C$14</f>
        <v>0</v>
      </c>
      <c r="P317" s="792"/>
    </row>
    <row r="318" spans="1:16" ht="17.25" customHeight="1">
      <c r="A318" s="648" t="s">
        <v>22</v>
      </c>
      <c r="B318" s="692"/>
      <c r="C318" s="692"/>
      <c r="D318" s="692"/>
      <c r="E318" s="692"/>
      <c r="F318" s="692"/>
      <c r="G318" s="692"/>
      <c r="H318" s="692"/>
      <c r="I318" s="692"/>
      <c r="J318" s="692"/>
      <c r="K318" s="692"/>
      <c r="L318" s="649"/>
      <c r="M318" s="789">
        <f>SUM(M308:N317)</f>
        <v>0</v>
      </c>
      <c r="N318" s="790"/>
      <c r="O318" s="789">
        <f>SUM(O308:P317)</f>
        <v>0</v>
      </c>
      <c r="P318" s="790"/>
    </row>
    <row r="319" spans="1:16" ht="7.5" customHeight="1">
      <c r="A319" s="166"/>
      <c r="B319" s="166"/>
      <c r="C319" s="166"/>
      <c r="D319" s="166"/>
      <c r="E319" s="166"/>
      <c r="F319" s="166"/>
      <c r="G319" s="166"/>
      <c r="H319" s="166"/>
      <c r="I319" s="166"/>
      <c r="J319" s="166"/>
      <c r="K319" s="166"/>
      <c r="L319" s="166"/>
      <c r="M319" s="166"/>
      <c r="N319" s="166"/>
      <c r="O319" s="166"/>
      <c r="P319" s="113"/>
    </row>
    <row r="320" spans="1:16" ht="15.75">
      <c r="A320" s="730" t="s">
        <v>27</v>
      </c>
      <c r="B320" s="730"/>
      <c r="C320" s="730"/>
      <c r="D320" s="730"/>
      <c r="E320" s="730"/>
      <c r="F320" s="730"/>
      <c r="G320" s="730"/>
      <c r="H320" s="730"/>
      <c r="I320" s="730"/>
      <c r="J320" s="730"/>
      <c r="K320" s="730"/>
      <c r="L320" s="730"/>
      <c r="M320" s="730"/>
      <c r="N320" s="730"/>
      <c r="O320" s="730"/>
      <c r="P320" s="730"/>
    </row>
    <row r="321" spans="1:16" ht="6.75" customHeight="1">
      <c r="A321" s="120"/>
      <c r="P321" s="94"/>
    </row>
    <row r="322" spans="1:16" ht="12.75" customHeight="1">
      <c r="A322" s="584" t="s">
        <v>7</v>
      </c>
      <c r="B322" s="584"/>
      <c r="C322" s="584"/>
      <c r="D322" s="584"/>
      <c r="E322" s="584"/>
      <c r="F322" s="584"/>
      <c r="G322" s="584"/>
      <c r="H322" s="584"/>
      <c r="I322" s="584"/>
      <c r="J322" s="546" t="s">
        <v>84</v>
      </c>
      <c r="K322" s="546"/>
      <c r="L322" s="546"/>
      <c r="M322" s="584" t="s">
        <v>61</v>
      </c>
      <c r="N322" s="584"/>
      <c r="O322" s="649" t="s">
        <v>31</v>
      </c>
      <c r="P322" s="584"/>
    </row>
    <row r="323" spans="1:16" ht="14.25">
      <c r="A323" s="584"/>
      <c r="B323" s="584"/>
      <c r="C323" s="584"/>
      <c r="D323" s="584"/>
      <c r="E323" s="584"/>
      <c r="F323" s="584"/>
      <c r="G323" s="584"/>
      <c r="H323" s="584"/>
      <c r="I323" s="584"/>
      <c r="J323" s="718" t="s">
        <v>12</v>
      </c>
      <c r="K323" s="718"/>
      <c r="L323" s="718"/>
      <c r="M323" s="584"/>
      <c r="N323" s="584"/>
      <c r="O323" s="649"/>
      <c r="P323" s="584"/>
    </row>
    <row r="324" spans="1:16" ht="6" customHeight="1">
      <c r="A324" s="97"/>
      <c r="B324" s="98"/>
      <c r="C324" s="98"/>
      <c r="D324" s="98"/>
      <c r="E324" s="98"/>
      <c r="F324" s="98"/>
      <c r="G324" s="98"/>
      <c r="H324" s="98"/>
      <c r="I324" s="99"/>
      <c r="J324" s="720"/>
      <c r="K324" s="720"/>
      <c r="L324" s="720"/>
      <c r="M324" s="704"/>
      <c r="N324" s="705"/>
      <c r="O324" s="311"/>
      <c r="P324" s="167"/>
    </row>
    <row r="325" spans="1:16" ht="15.75">
      <c r="A325" s="158" t="s">
        <v>163</v>
      </c>
      <c r="B325" s="237"/>
      <c r="C325" s="237"/>
      <c r="D325" s="237"/>
      <c r="E325" s="237"/>
      <c r="F325" s="237"/>
      <c r="G325" s="237"/>
      <c r="H325" s="237"/>
      <c r="I325" s="238"/>
      <c r="J325" s="696"/>
      <c r="K325" s="696"/>
      <c r="L325" s="696"/>
      <c r="M325" s="608"/>
      <c r="N325" s="713"/>
      <c r="O325" s="564"/>
      <c r="P325" s="535"/>
    </row>
    <row r="326" spans="1:16" ht="15.75">
      <c r="A326" s="312" t="s">
        <v>301</v>
      </c>
      <c r="B326" s="237"/>
      <c r="C326" s="237"/>
      <c r="D326" s="237"/>
      <c r="E326" s="237"/>
      <c r="F326" s="237"/>
      <c r="G326" s="237"/>
      <c r="H326" s="237"/>
      <c r="I326" s="238"/>
      <c r="J326" s="712"/>
      <c r="K326" s="712"/>
      <c r="L326" s="712"/>
      <c r="M326" s="728"/>
      <c r="N326" s="729"/>
      <c r="O326" s="500"/>
      <c r="P326" s="501"/>
    </row>
    <row r="327" spans="1:16" ht="14.25">
      <c r="A327" s="158" t="s">
        <v>85</v>
      </c>
      <c r="B327" s="237"/>
      <c r="C327" s="237"/>
      <c r="D327" s="237"/>
      <c r="E327" s="237"/>
      <c r="F327" s="237"/>
      <c r="G327" s="237"/>
      <c r="H327" s="237"/>
      <c r="I327" s="238"/>
      <c r="J327" s="700">
        <f>+Ventes!M26+Ventes!H37</f>
        <v>0</v>
      </c>
      <c r="K327" s="700"/>
      <c r="L327" s="700"/>
      <c r="M327" s="830">
        <v>0.01</v>
      </c>
      <c r="N327" s="831"/>
      <c r="O327" s="700">
        <f>J327*M327</f>
        <v>0</v>
      </c>
      <c r="P327" s="701"/>
    </row>
    <row r="328" spans="1:16" ht="15.75">
      <c r="A328" s="158" t="s">
        <v>86</v>
      </c>
      <c r="B328" s="237"/>
      <c r="C328" s="237"/>
      <c r="D328" s="237"/>
      <c r="E328" s="237"/>
      <c r="F328" s="237"/>
      <c r="G328" s="237"/>
      <c r="H328" s="237"/>
      <c r="I328" s="238"/>
      <c r="J328" s="622"/>
      <c r="K328" s="622"/>
      <c r="L328" s="622"/>
      <c r="M328" s="702">
        <v>0.01</v>
      </c>
      <c r="N328" s="703"/>
      <c r="O328" s="557">
        <f>+M328*J328</f>
        <v>0</v>
      </c>
      <c r="P328" s="558"/>
    </row>
    <row r="329" spans="1:16" ht="15.75">
      <c r="A329" s="158" t="s">
        <v>164</v>
      </c>
      <c r="B329" s="237"/>
      <c r="C329" s="237"/>
      <c r="D329" s="237"/>
      <c r="E329" s="237"/>
      <c r="F329" s="237"/>
      <c r="G329" s="237"/>
      <c r="H329" s="237"/>
      <c r="I329" s="238"/>
      <c r="J329" s="622"/>
      <c r="K329" s="622"/>
      <c r="L329" s="622"/>
      <c r="M329" s="702"/>
      <c r="N329" s="703"/>
      <c r="O329" s="557"/>
      <c r="P329" s="558"/>
    </row>
    <row r="330" spans="1:16" ht="15.75">
      <c r="A330" s="158" t="s">
        <v>165</v>
      </c>
      <c r="B330" s="237"/>
      <c r="C330" s="237"/>
      <c r="D330" s="237"/>
      <c r="E330" s="237"/>
      <c r="F330" s="237"/>
      <c r="G330" s="237"/>
      <c r="H330" s="237"/>
      <c r="I330" s="238"/>
      <c r="J330" s="622"/>
      <c r="K330" s="622"/>
      <c r="L330" s="622"/>
      <c r="M330" s="702"/>
      <c r="N330" s="703"/>
      <c r="O330" s="557"/>
      <c r="P330" s="558"/>
    </row>
    <row r="331" spans="1:16" ht="15.75">
      <c r="A331" s="158" t="s">
        <v>87</v>
      </c>
      <c r="B331" s="237"/>
      <c r="C331" s="237"/>
      <c r="D331" s="237"/>
      <c r="E331" s="237"/>
      <c r="F331" s="237"/>
      <c r="G331" s="237"/>
      <c r="H331" s="237"/>
      <c r="I331" s="238"/>
      <c r="J331" s="622"/>
      <c r="K331" s="622"/>
      <c r="L331" s="622"/>
      <c r="M331" s="702">
        <v>0.02</v>
      </c>
      <c r="N331" s="703"/>
      <c r="O331" s="557">
        <f>J331*M331</f>
        <v>0</v>
      </c>
      <c r="P331" s="558"/>
    </row>
    <row r="332" spans="1:16" ht="15.75">
      <c r="A332" s="158" t="s">
        <v>88</v>
      </c>
      <c r="B332" s="237"/>
      <c r="C332" s="237"/>
      <c r="D332" s="237"/>
      <c r="E332" s="237"/>
      <c r="F332" s="237"/>
      <c r="G332" s="237"/>
      <c r="H332" s="237"/>
      <c r="I332" s="238"/>
      <c r="J332" s="622"/>
      <c r="K332" s="622"/>
      <c r="L332" s="622"/>
      <c r="M332" s="702">
        <v>0.02</v>
      </c>
      <c r="N332" s="703"/>
      <c r="O332" s="557">
        <f>J332*M332</f>
        <v>0</v>
      </c>
      <c r="P332" s="558"/>
    </row>
    <row r="333" spans="1:16" ht="15.75">
      <c r="A333" s="158" t="s">
        <v>89</v>
      </c>
      <c r="B333" s="237"/>
      <c r="C333" s="237"/>
      <c r="D333" s="237"/>
      <c r="E333" s="237"/>
      <c r="F333" s="237"/>
      <c r="G333" s="237"/>
      <c r="H333" s="237"/>
      <c r="I333" s="238"/>
      <c r="J333" s="622"/>
      <c r="K333" s="622"/>
      <c r="L333" s="622"/>
      <c r="M333" s="702">
        <v>0.02</v>
      </c>
      <c r="N333" s="703"/>
      <c r="O333" s="557">
        <f>J333*M333</f>
        <v>0</v>
      </c>
      <c r="P333" s="558"/>
    </row>
    <row r="334" spans="1:16" ht="15.75">
      <c r="A334" s="158" t="s">
        <v>90</v>
      </c>
      <c r="B334" s="237"/>
      <c r="C334" s="237"/>
      <c r="D334" s="237"/>
      <c r="E334" s="237"/>
      <c r="F334" s="237"/>
      <c r="G334" s="237"/>
      <c r="H334" s="237"/>
      <c r="I334" s="238"/>
      <c r="J334" s="622"/>
      <c r="K334" s="622"/>
      <c r="L334" s="622"/>
      <c r="M334" s="702" t="s">
        <v>166</v>
      </c>
      <c r="N334" s="703"/>
      <c r="O334" s="557"/>
      <c r="P334" s="558"/>
    </row>
    <row r="335" spans="1:16" ht="15.75">
      <c r="A335" s="158" t="s">
        <v>171</v>
      </c>
      <c r="B335" s="237"/>
      <c r="C335" s="237"/>
      <c r="D335" s="237"/>
      <c r="E335" s="237"/>
      <c r="F335" s="237"/>
      <c r="G335" s="237"/>
      <c r="H335" s="237"/>
      <c r="I335" s="238"/>
      <c r="J335" s="622"/>
      <c r="K335" s="622"/>
      <c r="L335" s="622"/>
      <c r="M335" s="127"/>
      <c r="N335" s="128"/>
      <c r="O335" s="557"/>
      <c r="P335" s="558"/>
    </row>
    <row r="336" spans="1:16" ht="15.75">
      <c r="A336" s="158" t="s">
        <v>170</v>
      </c>
      <c r="B336" s="237"/>
      <c r="C336" s="237"/>
      <c r="D336" s="237"/>
      <c r="E336" s="237"/>
      <c r="F336" s="237"/>
      <c r="G336" s="237"/>
      <c r="H336" s="237"/>
      <c r="I336" s="238"/>
      <c r="J336" s="622"/>
      <c r="K336" s="622"/>
      <c r="L336" s="622"/>
      <c r="M336" s="702"/>
      <c r="N336" s="703"/>
      <c r="O336" s="557"/>
      <c r="P336" s="558"/>
    </row>
    <row r="337" spans="1:16" ht="27.75" customHeight="1">
      <c r="A337" s="520" t="s">
        <v>370</v>
      </c>
      <c r="B337" s="707"/>
      <c r="C337" s="707"/>
      <c r="D337" s="707"/>
      <c r="E337" s="707"/>
      <c r="F337" s="707"/>
      <c r="G337" s="707"/>
      <c r="H337" s="707"/>
      <c r="I337" s="708"/>
      <c r="J337" s="622"/>
      <c r="K337" s="622"/>
      <c r="L337" s="622"/>
      <c r="M337" s="702">
        <v>0.01</v>
      </c>
      <c r="N337" s="703"/>
      <c r="O337" s="557">
        <f>J337*M337</f>
        <v>0</v>
      </c>
      <c r="P337" s="558"/>
    </row>
    <row r="338" spans="1:16" ht="14.25" customHeight="1">
      <c r="A338" s="520" t="s">
        <v>372</v>
      </c>
      <c r="B338" s="707"/>
      <c r="C338" s="707"/>
      <c r="D338" s="707"/>
      <c r="E338" s="707"/>
      <c r="F338" s="707"/>
      <c r="G338" s="707"/>
      <c r="H338" s="707"/>
      <c r="I338" s="708"/>
      <c r="J338" s="621"/>
      <c r="K338" s="622"/>
      <c r="L338" s="623"/>
      <c r="M338" s="611" t="s">
        <v>373</v>
      </c>
      <c r="N338" s="612"/>
      <c r="O338" s="610"/>
      <c r="P338" s="558"/>
    </row>
    <row r="339" spans="1:16" ht="14.25" customHeight="1">
      <c r="A339" s="520"/>
      <c r="B339" s="521"/>
      <c r="C339" s="521"/>
      <c r="D339" s="521"/>
      <c r="E339" s="521"/>
      <c r="F339" s="521"/>
      <c r="G339" s="521"/>
      <c r="H339" s="521"/>
      <c r="I339" s="522"/>
      <c r="J339" s="621"/>
      <c r="K339" s="622"/>
      <c r="L339" s="623"/>
      <c r="N339" s="126"/>
      <c r="O339" s="557"/>
      <c r="P339" s="558"/>
    </row>
    <row r="340" spans="1:16" ht="15.75">
      <c r="A340" s="158" t="s">
        <v>28</v>
      </c>
      <c r="B340" s="237"/>
      <c r="C340" s="237"/>
      <c r="D340" s="237"/>
      <c r="E340" s="237"/>
      <c r="F340" s="237"/>
      <c r="G340" s="237"/>
      <c r="H340" s="237"/>
      <c r="I340" s="238"/>
      <c r="J340" s="622"/>
      <c r="K340" s="622"/>
      <c r="L340" s="622"/>
      <c r="M340" s="127"/>
      <c r="N340" s="128"/>
      <c r="O340" s="557"/>
      <c r="P340" s="558"/>
    </row>
    <row r="341" spans="1:16" ht="15.75">
      <c r="A341" s="158" t="s">
        <v>172</v>
      </c>
      <c r="B341" s="237"/>
      <c r="C341" s="237"/>
      <c r="D341" s="237"/>
      <c r="E341" s="237"/>
      <c r="F341" s="237"/>
      <c r="G341" s="237"/>
      <c r="H341" s="237"/>
      <c r="I341" s="238"/>
      <c r="J341" s="622"/>
      <c r="K341" s="622"/>
      <c r="L341" s="622"/>
      <c r="M341" s="702">
        <v>0.05</v>
      </c>
      <c r="N341" s="703"/>
      <c r="O341" s="557">
        <f>J341*M341</f>
        <v>0</v>
      </c>
      <c r="P341" s="558"/>
    </row>
    <row r="342" spans="1:16" ht="15.75">
      <c r="A342" s="158" t="s">
        <v>173</v>
      </c>
      <c r="B342" s="237"/>
      <c r="C342" s="237"/>
      <c r="D342" s="237"/>
      <c r="E342" s="237"/>
      <c r="F342" s="237"/>
      <c r="G342" s="237"/>
      <c r="H342" s="237"/>
      <c r="I342" s="238"/>
      <c r="J342" s="622"/>
      <c r="K342" s="622"/>
      <c r="L342" s="622"/>
      <c r="M342" s="127"/>
      <c r="N342" s="128"/>
      <c r="O342" s="557"/>
      <c r="P342" s="558"/>
    </row>
    <row r="343" spans="1:16" ht="15.75">
      <c r="A343" s="158" t="s">
        <v>91</v>
      </c>
      <c r="B343" s="237"/>
      <c r="C343" s="237"/>
      <c r="D343" s="237"/>
      <c r="E343" s="237"/>
      <c r="F343" s="237"/>
      <c r="G343" s="237"/>
      <c r="H343" s="237"/>
      <c r="I343" s="238"/>
      <c r="J343" s="622"/>
      <c r="K343" s="622"/>
      <c r="L343" s="622"/>
      <c r="M343" s="702" t="s">
        <v>167</v>
      </c>
      <c r="N343" s="703"/>
      <c r="O343" s="557"/>
      <c r="P343" s="558"/>
    </row>
    <row r="344" spans="1:16" ht="15.75">
      <c r="A344" s="158" t="s">
        <v>174</v>
      </c>
      <c r="B344" s="237"/>
      <c r="C344" s="237"/>
      <c r="D344" s="237"/>
      <c r="E344" s="237"/>
      <c r="F344" s="237"/>
      <c r="G344" s="237"/>
      <c r="H344" s="237"/>
      <c r="I344" s="238"/>
      <c r="J344" s="622"/>
      <c r="K344" s="622"/>
      <c r="L344" s="622"/>
      <c r="M344" s="702" t="s">
        <v>175</v>
      </c>
      <c r="N344" s="703"/>
      <c r="O344" s="557"/>
      <c r="P344" s="558"/>
    </row>
    <row r="345" spans="1:16" ht="15.75">
      <c r="A345" s="158" t="s">
        <v>176</v>
      </c>
      <c r="B345" s="237"/>
      <c r="C345" s="237"/>
      <c r="D345" s="237"/>
      <c r="E345" s="237"/>
      <c r="F345" s="237"/>
      <c r="G345" s="237"/>
      <c r="H345" s="237"/>
      <c r="I345" s="238"/>
      <c r="J345" s="621"/>
      <c r="K345" s="622"/>
      <c r="L345" s="623"/>
      <c r="M345" s="702" t="s">
        <v>177</v>
      </c>
      <c r="N345" s="703"/>
      <c r="O345" s="557"/>
      <c r="P345" s="558"/>
    </row>
    <row r="346" spans="1:16" ht="15.75">
      <c r="A346" s="158" t="s">
        <v>178</v>
      </c>
      <c r="B346" s="237"/>
      <c r="C346" s="237"/>
      <c r="D346" s="237"/>
      <c r="E346" s="237"/>
      <c r="F346" s="237"/>
      <c r="G346" s="237"/>
      <c r="H346" s="237"/>
      <c r="I346" s="238"/>
      <c r="J346" s="696"/>
      <c r="K346" s="696"/>
      <c r="L346" s="696"/>
      <c r="M346" s="562"/>
      <c r="N346" s="563"/>
      <c r="O346" s="564"/>
      <c r="P346" s="535"/>
    </row>
    <row r="347" spans="1:16" s="92" customFormat="1" ht="12.75" customHeight="1">
      <c r="A347" s="158" t="s">
        <v>92</v>
      </c>
      <c r="B347" s="237"/>
      <c r="C347" s="237"/>
      <c r="D347" s="237"/>
      <c r="E347" s="237"/>
      <c r="F347" s="237"/>
      <c r="G347" s="237"/>
      <c r="H347" s="237"/>
      <c r="I347" s="238"/>
      <c r="J347" s="696"/>
      <c r="K347" s="696"/>
      <c r="L347" s="696"/>
      <c r="M347" s="562" t="s">
        <v>168</v>
      </c>
      <c r="N347" s="563"/>
      <c r="O347" s="564"/>
      <c r="P347" s="535"/>
    </row>
    <row r="348" spans="1:16" ht="15.75">
      <c r="A348" s="158" t="s">
        <v>179</v>
      </c>
      <c r="B348" s="237"/>
      <c r="C348" s="237"/>
      <c r="D348" s="237"/>
      <c r="E348" s="237"/>
      <c r="F348" s="237"/>
      <c r="G348" s="237"/>
      <c r="H348" s="237"/>
      <c r="I348" s="238"/>
      <c r="J348" s="696"/>
      <c r="K348" s="696"/>
      <c r="L348" s="696"/>
      <c r="M348" s="562" t="s">
        <v>169</v>
      </c>
      <c r="N348" s="563"/>
      <c r="O348" s="564"/>
      <c r="P348" s="535"/>
    </row>
    <row r="349" spans="1:16" ht="4.5" customHeight="1">
      <c r="A349" s="158"/>
      <c r="B349" s="237"/>
      <c r="C349" s="237"/>
      <c r="D349" s="237"/>
      <c r="E349" s="237"/>
      <c r="F349" s="237"/>
      <c r="G349" s="237"/>
      <c r="H349" s="237"/>
      <c r="I349" s="238"/>
      <c r="J349" s="696"/>
      <c r="K349" s="696"/>
      <c r="L349" s="696"/>
      <c r="M349" s="125"/>
      <c r="N349" s="126"/>
      <c r="O349" s="564"/>
      <c r="P349" s="535"/>
    </row>
    <row r="350" spans="1:16" ht="25.5" customHeight="1">
      <c r="A350" s="520" t="s">
        <v>371</v>
      </c>
      <c r="B350" s="521"/>
      <c r="C350" s="521"/>
      <c r="D350" s="521"/>
      <c r="E350" s="521"/>
      <c r="F350" s="521"/>
      <c r="G350" s="521"/>
      <c r="H350" s="521"/>
      <c r="I350" s="522"/>
      <c r="J350" s="696"/>
      <c r="K350" s="696"/>
      <c r="L350" s="696"/>
      <c r="M350" s="562">
        <v>0.05</v>
      </c>
      <c r="N350" s="563"/>
      <c r="O350" s="564">
        <f>+M350*J350</f>
        <v>0</v>
      </c>
      <c r="P350" s="535"/>
    </row>
    <row r="351" spans="1:16" ht="4.5" customHeight="1">
      <c r="A351" s="135"/>
      <c r="B351" s="136"/>
      <c r="C351" s="136"/>
      <c r="D351" s="136"/>
      <c r="E351" s="136"/>
      <c r="F351" s="136"/>
      <c r="G351" s="136"/>
      <c r="H351" s="136"/>
      <c r="I351" s="137"/>
      <c r="J351" s="136"/>
      <c r="K351" s="136"/>
      <c r="L351" s="136"/>
      <c r="M351" s="135"/>
      <c r="N351" s="137"/>
      <c r="O351" s="136"/>
      <c r="P351" s="137"/>
    </row>
    <row r="352" ht="12.75"/>
    <row r="353" spans="1:15" ht="12.75">
      <c r="A353" s="138"/>
      <c r="B353" s="138"/>
      <c r="C353" s="138"/>
      <c r="O353" s="313">
        <f>SUM(O325:P351)</f>
        <v>0</v>
      </c>
    </row>
    <row r="354" ht="12.75"/>
    <row r="355" ht="12.75"/>
    <row r="356" ht="12.75"/>
    <row r="357" ht="12.75"/>
    <row r="358" ht="12.75"/>
    <row r="359" ht="12.75"/>
    <row r="360" ht="12.75"/>
    <row r="361" ht="14.25" customHeight="1"/>
    <row r="362" ht="14.25" customHeight="1"/>
    <row r="363" ht="16.5" customHeight="1"/>
    <row r="364" ht="14.25" customHeight="1">
      <c r="A364" s="250" t="s">
        <v>256</v>
      </c>
    </row>
    <row r="365" spans="1:16" ht="14.25" customHeight="1">
      <c r="A365" s="699" t="s">
        <v>299</v>
      </c>
      <c r="B365" s="699"/>
      <c r="C365" s="699"/>
      <c r="D365" s="699"/>
      <c r="E365" s="699"/>
      <c r="F365" s="699"/>
      <c r="G365" s="699"/>
      <c r="H365" s="699"/>
      <c r="I365" s="699"/>
      <c r="J365" s="699"/>
      <c r="K365" s="699"/>
      <c r="L365" s="699"/>
      <c r="M365" s="699"/>
      <c r="N365" s="699"/>
      <c r="O365" s="699"/>
      <c r="P365" s="699"/>
    </row>
    <row r="366" spans="1:16" ht="15" customHeight="1">
      <c r="A366" s="699" t="s">
        <v>300</v>
      </c>
      <c r="B366" s="699"/>
      <c r="C366" s="699"/>
      <c r="D366" s="699"/>
      <c r="E366" s="699"/>
      <c r="F366" s="699"/>
      <c r="G366" s="699"/>
      <c r="H366" s="699"/>
      <c r="I366" s="699"/>
      <c r="J366" s="699"/>
      <c r="K366" s="699"/>
      <c r="L366" s="699"/>
      <c r="M366" s="699"/>
      <c r="N366" s="699"/>
      <c r="O366" s="699"/>
      <c r="P366" s="699"/>
    </row>
    <row r="367" ht="15.75" customHeight="1">
      <c r="A367" s="106" t="s">
        <v>302</v>
      </c>
    </row>
    <row r="368" ht="15.75" customHeight="1">
      <c r="P368" s="113" t="s">
        <v>481</v>
      </c>
    </row>
    <row r="369" spans="1:16" ht="15.75">
      <c r="A369" s="309"/>
      <c r="B369" s="89"/>
      <c r="C369" s="89"/>
      <c r="D369" s="89"/>
      <c r="E369" s="89"/>
      <c r="F369" s="89"/>
      <c r="G369" s="89"/>
      <c r="H369" s="89"/>
      <c r="I369" s="89"/>
      <c r="J369" s="89"/>
      <c r="K369" s="89"/>
      <c r="L369" s="89"/>
      <c r="M369" s="89"/>
      <c r="N369" s="89"/>
      <c r="O369" s="89"/>
      <c r="P369" s="89"/>
    </row>
    <row r="370" spans="1:16" s="89" customFormat="1" ht="19.5" customHeight="1">
      <c r="A370" s="822" t="s">
        <v>7</v>
      </c>
      <c r="B370" s="823"/>
      <c r="C370" s="823"/>
      <c r="D370" s="823"/>
      <c r="E370" s="823"/>
      <c r="F370" s="823"/>
      <c r="G370" s="823"/>
      <c r="H370" s="823"/>
      <c r="I370" s="824"/>
      <c r="J370" s="648" t="s">
        <v>303</v>
      </c>
      <c r="K370" s="692"/>
      <c r="L370" s="649"/>
      <c r="M370" s="648" t="s">
        <v>30</v>
      </c>
      <c r="N370" s="649"/>
      <c r="O370" s="648" t="s">
        <v>31</v>
      </c>
      <c r="P370" s="649"/>
    </row>
    <row r="371" spans="1:16" s="89" customFormat="1" ht="21.75" customHeight="1">
      <c r="A371" s="158" t="s">
        <v>180</v>
      </c>
      <c r="B371" s="237"/>
      <c r="C371" s="237"/>
      <c r="D371" s="237"/>
      <c r="E371" s="237"/>
      <c r="F371" s="237"/>
      <c r="G371" s="237"/>
      <c r="H371" s="237"/>
      <c r="I371" s="238"/>
      <c r="J371" s="242"/>
      <c r="K371" s="243"/>
      <c r="L371" s="244"/>
      <c r="M371" s="222"/>
      <c r="N371" s="239"/>
      <c r="O371" s="240"/>
      <c r="P371" s="241"/>
    </row>
    <row r="372" spans="1:16" s="89" customFormat="1" ht="15.75">
      <c r="A372" s="214" t="s">
        <v>181</v>
      </c>
      <c r="B372" s="237"/>
      <c r="C372" s="237"/>
      <c r="D372" s="237"/>
      <c r="E372" s="237"/>
      <c r="F372" s="237"/>
      <c r="G372" s="237"/>
      <c r="H372" s="237"/>
      <c r="I372" s="238"/>
      <c r="J372" s="697"/>
      <c r="K372" s="696"/>
      <c r="L372" s="698"/>
      <c r="M372" s="562" t="s">
        <v>183</v>
      </c>
      <c r="N372" s="563"/>
      <c r="O372" s="534"/>
      <c r="P372" s="535"/>
    </row>
    <row r="373" spans="1:16" s="89" customFormat="1" ht="15.75" hidden="1">
      <c r="A373" s="214" t="s">
        <v>182</v>
      </c>
      <c r="B373" s="237"/>
      <c r="C373" s="237"/>
      <c r="D373" s="237"/>
      <c r="E373" s="237"/>
      <c r="F373" s="237"/>
      <c r="G373" s="237"/>
      <c r="H373" s="237"/>
      <c r="I373" s="238"/>
      <c r="J373" s="697"/>
      <c r="K373" s="696"/>
      <c r="L373" s="698"/>
      <c r="M373" s="562">
        <v>0.4</v>
      </c>
      <c r="N373" s="563"/>
      <c r="O373" s="534">
        <f>J373*M373</f>
        <v>0</v>
      </c>
      <c r="P373" s="535"/>
    </row>
    <row r="374" spans="1:16" s="89" customFormat="1" ht="15.75">
      <c r="A374" s="214" t="s">
        <v>304</v>
      </c>
      <c r="B374" s="237"/>
      <c r="C374" s="237"/>
      <c r="D374" s="237"/>
      <c r="E374" s="237"/>
      <c r="F374" s="237"/>
      <c r="G374" s="237"/>
      <c r="H374" s="237"/>
      <c r="I374" s="238"/>
      <c r="J374" s="697"/>
      <c r="K374" s="696"/>
      <c r="L374" s="698"/>
      <c r="M374" s="562"/>
      <c r="N374" s="563"/>
      <c r="O374" s="534"/>
      <c r="P374" s="535"/>
    </row>
    <row r="375" spans="1:16" s="89" customFormat="1" ht="15.75">
      <c r="A375" s="520" t="s">
        <v>305</v>
      </c>
      <c r="B375" s="521"/>
      <c r="C375" s="521"/>
      <c r="D375" s="521"/>
      <c r="E375" s="521"/>
      <c r="F375" s="521"/>
      <c r="G375" s="521"/>
      <c r="H375" s="521"/>
      <c r="I375" s="522"/>
      <c r="J375" s="242"/>
      <c r="K375" s="243"/>
      <c r="L375" s="244"/>
      <c r="M375" s="562"/>
      <c r="N375" s="563"/>
      <c r="O375" s="534"/>
      <c r="P375" s="535"/>
    </row>
    <row r="376" spans="1:16" s="89" customFormat="1" ht="15.75">
      <c r="A376" s="520"/>
      <c r="B376" s="521"/>
      <c r="C376" s="521"/>
      <c r="D376" s="521"/>
      <c r="E376" s="521"/>
      <c r="F376" s="521"/>
      <c r="G376" s="521"/>
      <c r="H376" s="521"/>
      <c r="I376" s="522"/>
      <c r="J376" s="242"/>
      <c r="K376" s="243"/>
      <c r="L376" s="244"/>
      <c r="M376" s="562"/>
      <c r="N376" s="563"/>
      <c r="O376" s="534"/>
      <c r="P376" s="535"/>
    </row>
    <row r="377" spans="1:16" s="89" customFormat="1" ht="30" customHeight="1">
      <c r="A377" s="520" t="s">
        <v>306</v>
      </c>
      <c r="B377" s="521"/>
      <c r="C377" s="521"/>
      <c r="D377" s="521"/>
      <c r="E377" s="521"/>
      <c r="F377" s="521"/>
      <c r="G377" s="521"/>
      <c r="H377" s="521"/>
      <c r="I377" s="522"/>
      <c r="J377" s="697"/>
      <c r="K377" s="696"/>
      <c r="L377" s="698"/>
      <c r="M377" s="562">
        <v>0.01</v>
      </c>
      <c r="N377" s="563"/>
      <c r="O377" s="534">
        <f>J377*M377</f>
        <v>0</v>
      </c>
      <c r="P377" s="535"/>
    </row>
    <row r="378" spans="1:16" s="89" customFormat="1" ht="27" customHeight="1">
      <c r="A378" s="520" t="s">
        <v>307</v>
      </c>
      <c r="B378" s="707"/>
      <c r="C378" s="707"/>
      <c r="D378" s="707"/>
      <c r="E378" s="707"/>
      <c r="F378" s="707"/>
      <c r="G378" s="707"/>
      <c r="H378" s="707"/>
      <c r="I378" s="708"/>
      <c r="J378" s="697"/>
      <c r="K378" s="696"/>
      <c r="L378" s="698"/>
      <c r="M378" s="562">
        <v>0.01</v>
      </c>
      <c r="N378" s="563"/>
      <c r="O378" s="534">
        <f>J378*M378</f>
        <v>0</v>
      </c>
      <c r="P378" s="535"/>
    </row>
    <row r="379" spans="1:16" s="89" customFormat="1" ht="27" customHeight="1">
      <c r="A379" s="520" t="s">
        <v>184</v>
      </c>
      <c r="B379" s="521"/>
      <c r="C379" s="521"/>
      <c r="D379" s="521"/>
      <c r="E379" s="521"/>
      <c r="F379" s="521"/>
      <c r="G379" s="521"/>
      <c r="H379" s="521"/>
      <c r="I379" s="522"/>
      <c r="J379" s="242"/>
      <c r="K379" s="243"/>
      <c r="L379" s="244"/>
      <c r="M379" s="222"/>
      <c r="N379" s="239"/>
      <c r="O379" s="240"/>
      <c r="P379" s="241"/>
    </row>
    <row r="380" spans="1:16" s="89" customFormat="1" ht="66.75" customHeight="1">
      <c r="A380" s="125"/>
      <c r="B380" s="827" t="s">
        <v>308</v>
      </c>
      <c r="C380" s="828"/>
      <c r="D380" s="828"/>
      <c r="E380" s="828"/>
      <c r="F380" s="828"/>
      <c r="G380" s="828"/>
      <c r="H380" s="828"/>
      <c r="I380" s="829"/>
      <c r="J380" s="534"/>
      <c r="K380" s="820"/>
      <c r="L380" s="821"/>
      <c r="M380" s="562">
        <v>0.01</v>
      </c>
      <c r="N380" s="563"/>
      <c r="O380" s="534">
        <f>IF(ISNUMBER(J380),J380*M380,"")</f>
      </c>
      <c r="P380" s="535"/>
    </row>
    <row r="381" spans="1:16" s="89" customFormat="1" ht="26.25" customHeight="1">
      <c r="A381" s="624" t="s">
        <v>382</v>
      </c>
      <c r="B381" s="625"/>
      <c r="C381" s="625"/>
      <c r="D381" s="625"/>
      <c r="E381" s="625"/>
      <c r="F381" s="625"/>
      <c r="G381" s="625"/>
      <c r="H381" s="625"/>
      <c r="I381" s="626"/>
      <c r="J381" s="534"/>
      <c r="K381" s="564"/>
      <c r="L381" s="535"/>
      <c r="M381" s="562">
        <v>0.01</v>
      </c>
      <c r="N381" s="563"/>
      <c r="O381" s="608">
        <f>+J381*M381</f>
        <v>0</v>
      </c>
      <c r="P381" s="609"/>
    </row>
    <row r="382" spans="1:16" s="89" customFormat="1" ht="18" customHeight="1">
      <c r="A382" s="597" t="s">
        <v>384</v>
      </c>
      <c r="B382" s="598"/>
      <c r="C382" s="598"/>
      <c r="D382" s="598"/>
      <c r="E382" s="598"/>
      <c r="F382" s="598"/>
      <c r="G382" s="598"/>
      <c r="H382" s="598"/>
      <c r="I382" s="599"/>
      <c r="J382" s="534"/>
      <c r="K382" s="564"/>
      <c r="L382" s="535"/>
      <c r="M382" s="562"/>
      <c r="N382" s="563"/>
      <c r="O382" s="534"/>
      <c r="P382" s="535"/>
    </row>
    <row r="383" spans="1:16" s="89" customFormat="1" ht="18" customHeight="1">
      <c r="A383" s="597" t="s">
        <v>383</v>
      </c>
      <c r="B383" s="598"/>
      <c r="C383" s="598"/>
      <c r="D383" s="598"/>
      <c r="E383" s="598"/>
      <c r="F383" s="598"/>
      <c r="G383" s="598"/>
      <c r="H383" s="598"/>
      <c r="I383" s="599"/>
      <c r="J383" s="405"/>
      <c r="K383" s="409"/>
      <c r="L383" s="408"/>
      <c r="M383" s="562">
        <v>0.01</v>
      </c>
      <c r="N383" s="563"/>
      <c r="O383" s="405"/>
      <c r="P383" s="408"/>
    </row>
    <row r="384" spans="1:16" s="89" customFormat="1" ht="3.75" customHeight="1">
      <c r="A384" s="378"/>
      <c r="B384" s="109"/>
      <c r="C384" s="109"/>
      <c r="D384" s="109"/>
      <c r="E384" s="109"/>
      <c r="F384" s="109"/>
      <c r="G384" s="109"/>
      <c r="H384" s="109"/>
      <c r="I384" s="110"/>
      <c r="J384" s="405"/>
      <c r="K384" s="409"/>
      <c r="L384" s="408"/>
      <c r="M384" s="222"/>
      <c r="N384" s="239"/>
      <c r="O384" s="405"/>
      <c r="P384" s="408"/>
    </row>
    <row r="385" spans="1:16" s="89" customFormat="1" ht="17.25" customHeight="1">
      <c r="A385" s="597" t="s">
        <v>474</v>
      </c>
      <c r="B385" s="598"/>
      <c r="C385" s="598"/>
      <c r="D385" s="598"/>
      <c r="E385" s="598"/>
      <c r="F385" s="598"/>
      <c r="G385" s="598"/>
      <c r="H385" s="598"/>
      <c r="I385" s="599"/>
      <c r="J385" s="610"/>
      <c r="K385" s="557"/>
      <c r="L385" s="558"/>
      <c r="M385" s="611" t="s">
        <v>475</v>
      </c>
      <c r="N385" s="612"/>
      <c r="O385" s="610"/>
      <c r="P385" s="558"/>
    </row>
    <row r="386" spans="1:16" s="89" customFormat="1" ht="5.25" customHeight="1">
      <c r="A386" s="168"/>
      <c r="B386" s="169"/>
      <c r="C386" s="169"/>
      <c r="D386" s="169"/>
      <c r="E386" s="169"/>
      <c r="F386" s="169"/>
      <c r="G386" s="169"/>
      <c r="H386" s="169"/>
      <c r="I386" s="170"/>
      <c r="J386" s="832"/>
      <c r="K386" s="833"/>
      <c r="L386" s="834"/>
      <c r="M386" s="818"/>
      <c r="N386" s="819"/>
      <c r="O386" s="245"/>
      <c r="P386" s="246"/>
    </row>
    <row r="387" spans="1:16" s="89" customFormat="1" ht="20.25" customHeight="1">
      <c r="A387" s="648" t="s">
        <v>185</v>
      </c>
      <c r="B387" s="692"/>
      <c r="C387" s="692"/>
      <c r="D387" s="692"/>
      <c r="E387" s="692"/>
      <c r="F387" s="692"/>
      <c r="G387" s="692"/>
      <c r="H387" s="692"/>
      <c r="I387" s="692"/>
      <c r="J387" s="692"/>
      <c r="K387" s="692"/>
      <c r="L387" s="692"/>
      <c r="M387" s="692"/>
      <c r="N387" s="649"/>
      <c r="O387" s="691">
        <f>IF(K25="X",IF((SUM(O371:P386)+SUM(O325:P350))&gt;0,(SUM(O371:P386)+SUM(O325:P350)),"Néant"),"")</f>
      </c>
      <c r="P387" s="691"/>
    </row>
    <row r="388" spans="1:16" s="89" customFormat="1" ht="15" customHeight="1">
      <c r="A388" s="160"/>
      <c r="B388" s="160"/>
      <c r="C388" s="160"/>
      <c r="D388" s="160"/>
      <c r="E388" s="160"/>
      <c r="F388" s="160"/>
      <c r="G388" s="160"/>
      <c r="H388" s="160"/>
      <c r="I388" s="160"/>
      <c r="J388" s="160"/>
      <c r="K388" s="160"/>
      <c r="L388" s="160"/>
      <c r="M388" s="299"/>
      <c r="N388" s="160"/>
      <c r="O388" s="491">
        <f>SUM(O371:P386)</f>
        <v>0</v>
      </c>
      <c r="P388" s="491"/>
    </row>
    <row r="389" spans="1:16" s="89" customFormat="1" ht="15" customHeight="1">
      <c r="A389" s="490" t="s">
        <v>264</v>
      </c>
      <c r="B389" s="490"/>
      <c r="C389" s="490"/>
      <c r="D389" s="490"/>
      <c r="E389" s="490"/>
      <c r="F389" s="490"/>
      <c r="G389" s="490"/>
      <c r="H389" s="490"/>
      <c r="I389" s="490"/>
      <c r="J389" s="490"/>
      <c r="K389" s="490"/>
      <c r="L389" s="490"/>
      <c r="M389" s="490"/>
      <c r="N389" s="490"/>
      <c r="O389" s="490"/>
      <c r="P389" s="490"/>
    </row>
    <row r="390" spans="1:16" s="89" customFormat="1" ht="15" customHeight="1">
      <c r="A390" s="81"/>
      <c r="B390" s="81"/>
      <c r="C390" s="160"/>
      <c r="D390" s="160"/>
      <c r="E390" s="160"/>
      <c r="F390" s="160"/>
      <c r="G390" s="81"/>
      <c r="H390" s="81"/>
      <c r="I390" s="81"/>
      <c r="J390" s="81"/>
      <c r="K390" s="81"/>
      <c r="N390" s="160"/>
      <c r="O390" s="160"/>
      <c r="P390" s="81"/>
    </row>
    <row r="391" spans="1:16" s="89" customFormat="1" ht="15" customHeight="1">
      <c r="A391" s="835" t="s">
        <v>381</v>
      </c>
      <c r="B391" s="525" t="s">
        <v>377</v>
      </c>
      <c r="C391" s="528"/>
      <c r="D391" s="528"/>
      <c r="E391" s="528"/>
      <c r="F391" s="528"/>
      <c r="G391" s="528"/>
      <c r="H391" s="528"/>
      <c r="I391" s="528"/>
      <c r="J391" s="526"/>
      <c r="K391" s="525" t="s">
        <v>93</v>
      </c>
      <c r="L391" s="526"/>
      <c r="M391" s="264"/>
      <c r="N391" s="265"/>
      <c r="O391" s="265"/>
      <c r="P391" s="266"/>
    </row>
    <row r="392" spans="1:16" s="89" customFormat="1" ht="15" customHeight="1">
      <c r="A392" s="836"/>
      <c r="B392" s="638"/>
      <c r="C392" s="732"/>
      <c r="D392" s="732"/>
      <c r="E392" s="732"/>
      <c r="F392" s="732"/>
      <c r="G392" s="732"/>
      <c r="H392" s="732"/>
      <c r="I392" s="732"/>
      <c r="J392" s="639"/>
      <c r="K392" s="638"/>
      <c r="L392" s="639"/>
      <c r="M392" s="638" t="s">
        <v>378</v>
      </c>
      <c r="N392" s="732"/>
      <c r="O392" s="732"/>
      <c r="P392" s="639"/>
    </row>
    <row r="393" spans="1:16" s="89" customFormat="1" ht="15" customHeight="1">
      <c r="A393" s="837"/>
      <c r="B393" s="529"/>
      <c r="C393" s="733"/>
      <c r="D393" s="733"/>
      <c r="E393" s="733"/>
      <c r="F393" s="733"/>
      <c r="G393" s="733"/>
      <c r="H393" s="733"/>
      <c r="I393" s="733"/>
      <c r="J393" s="530"/>
      <c r="K393" s="529"/>
      <c r="L393" s="530"/>
      <c r="M393" s="815" t="s">
        <v>12</v>
      </c>
      <c r="N393" s="816"/>
      <c r="O393" s="816"/>
      <c r="P393" s="817"/>
    </row>
    <row r="394" spans="1:16" s="89" customFormat="1" ht="15" customHeight="1">
      <c r="A394" s="178"/>
      <c r="B394" s="807">
        <f>IF(K394&gt;0,"Factures","")</f>
      </c>
      <c r="C394" s="808"/>
      <c r="D394" s="808"/>
      <c r="E394" s="808"/>
      <c r="F394" s="808"/>
      <c r="G394" s="808"/>
      <c r="H394" s="808"/>
      <c r="I394" s="808"/>
      <c r="J394" s="809"/>
      <c r="K394" s="810">
        <f>+Ventes!C52</f>
        <v>0</v>
      </c>
      <c r="L394" s="811"/>
      <c r="M394" s="812">
        <f>K394*0.6</f>
        <v>0</v>
      </c>
      <c r="N394" s="813"/>
      <c r="O394" s="813"/>
      <c r="P394" s="814"/>
    </row>
    <row r="395" spans="1:16" s="89" customFormat="1" ht="15" customHeight="1">
      <c r="A395" s="179"/>
      <c r="B395" s="511"/>
      <c r="C395" s="788"/>
      <c r="D395" s="788"/>
      <c r="E395" s="788"/>
      <c r="F395" s="788"/>
      <c r="G395" s="788"/>
      <c r="H395" s="788"/>
      <c r="I395" s="788"/>
      <c r="J395" s="788"/>
      <c r="K395" s="511"/>
      <c r="L395" s="512"/>
      <c r="M395" s="511"/>
      <c r="N395" s="788"/>
      <c r="O395" s="788"/>
      <c r="P395" s="512"/>
    </row>
    <row r="396" spans="1:16" s="89" customFormat="1" ht="15" customHeight="1">
      <c r="A396" s="179"/>
      <c r="B396" s="511"/>
      <c r="C396" s="788"/>
      <c r="D396" s="788"/>
      <c r="E396" s="788"/>
      <c r="F396" s="788"/>
      <c r="G396" s="788"/>
      <c r="H396" s="788"/>
      <c r="I396" s="788"/>
      <c r="J396" s="788"/>
      <c r="K396" s="511"/>
      <c r="L396" s="512"/>
      <c r="M396" s="511"/>
      <c r="N396" s="788"/>
      <c r="O396" s="788"/>
      <c r="P396" s="512"/>
    </row>
    <row r="397" spans="1:16" s="89" customFormat="1" ht="15" customHeight="1">
      <c r="A397" s="179"/>
      <c r="B397" s="511"/>
      <c r="C397" s="788"/>
      <c r="D397" s="788"/>
      <c r="E397" s="788"/>
      <c r="F397" s="788"/>
      <c r="G397" s="788"/>
      <c r="H397" s="788"/>
      <c r="I397" s="788"/>
      <c r="J397" s="788"/>
      <c r="K397" s="511"/>
      <c r="L397" s="512"/>
      <c r="M397" s="511"/>
      <c r="N397" s="788"/>
      <c r="O397" s="788"/>
      <c r="P397" s="512"/>
    </row>
    <row r="398" spans="1:16" s="89" customFormat="1" ht="15" customHeight="1">
      <c r="A398" s="179"/>
      <c r="B398" s="511"/>
      <c r="C398" s="788"/>
      <c r="D398" s="788"/>
      <c r="E398" s="788"/>
      <c r="F398" s="788"/>
      <c r="G398" s="788"/>
      <c r="H398" s="788"/>
      <c r="I398" s="788"/>
      <c r="J398" s="788"/>
      <c r="K398" s="511"/>
      <c r="L398" s="512"/>
      <c r="M398" s="511"/>
      <c r="N398" s="788"/>
      <c r="O398" s="788"/>
      <c r="P398" s="512"/>
    </row>
    <row r="399" spans="1:16" s="89" customFormat="1" ht="15" customHeight="1">
      <c r="A399" s="179"/>
      <c r="B399" s="511"/>
      <c r="C399" s="788"/>
      <c r="D399" s="788"/>
      <c r="E399" s="788"/>
      <c r="F399" s="788"/>
      <c r="G399" s="788"/>
      <c r="H399" s="788"/>
      <c r="I399" s="788"/>
      <c r="J399" s="788"/>
      <c r="K399" s="511"/>
      <c r="L399" s="512"/>
      <c r="M399" s="511"/>
      <c r="N399" s="788"/>
      <c r="O399" s="788"/>
      <c r="P399" s="512"/>
    </row>
    <row r="400" spans="1:16" s="89" customFormat="1" ht="15" customHeight="1">
      <c r="A400" s="179"/>
      <c r="B400" s="511"/>
      <c r="C400" s="788"/>
      <c r="D400" s="788"/>
      <c r="E400" s="788"/>
      <c r="F400" s="788"/>
      <c r="G400" s="788"/>
      <c r="H400" s="788"/>
      <c r="I400" s="788"/>
      <c r="J400" s="788"/>
      <c r="K400" s="511"/>
      <c r="L400" s="512"/>
      <c r="M400" s="511"/>
      <c r="N400" s="788"/>
      <c r="O400" s="788"/>
      <c r="P400" s="512"/>
    </row>
    <row r="401" spans="1:16" s="89" customFormat="1" ht="15" customHeight="1">
      <c r="A401" s="179"/>
      <c r="B401" s="511"/>
      <c r="C401" s="788"/>
      <c r="D401" s="788"/>
      <c r="E401" s="788"/>
      <c r="F401" s="788"/>
      <c r="G401" s="788"/>
      <c r="H401" s="788"/>
      <c r="I401" s="788"/>
      <c r="J401" s="788"/>
      <c r="K401" s="511"/>
      <c r="L401" s="512"/>
      <c r="M401" s="511"/>
      <c r="N401" s="788"/>
      <c r="O401" s="788"/>
      <c r="P401" s="512"/>
    </row>
    <row r="402" spans="1:16" s="89" customFormat="1" ht="15" customHeight="1">
      <c r="A402" s="179"/>
      <c r="B402" s="511"/>
      <c r="C402" s="788"/>
      <c r="D402" s="788"/>
      <c r="E402" s="788"/>
      <c r="F402" s="788"/>
      <c r="G402" s="788"/>
      <c r="H402" s="788"/>
      <c r="I402" s="788"/>
      <c r="J402" s="788"/>
      <c r="K402" s="511"/>
      <c r="L402" s="512"/>
      <c r="M402" s="511"/>
      <c r="N402" s="788"/>
      <c r="O402" s="788"/>
      <c r="P402" s="512"/>
    </row>
    <row r="403" spans="1:16" s="89" customFormat="1" ht="15" customHeight="1">
      <c r="A403" s="180"/>
      <c r="B403" s="536"/>
      <c r="C403" s="537"/>
      <c r="D403" s="537"/>
      <c r="E403" s="537"/>
      <c r="F403" s="537"/>
      <c r="G403" s="537"/>
      <c r="H403" s="537"/>
      <c r="I403" s="537"/>
      <c r="J403" s="537"/>
      <c r="K403" s="536"/>
      <c r="L403" s="797"/>
      <c r="M403" s="536"/>
      <c r="N403" s="537"/>
      <c r="O403" s="537"/>
      <c r="P403" s="797"/>
    </row>
    <row r="404" spans="1:16" s="89" customFormat="1" ht="29.25" customHeight="1">
      <c r="A404" s="648" t="s">
        <v>185</v>
      </c>
      <c r="B404" s="692"/>
      <c r="C404" s="692"/>
      <c r="D404" s="692"/>
      <c r="E404" s="692"/>
      <c r="F404" s="692"/>
      <c r="G404" s="692"/>
      <c r="H404" s="692"/>
      <c r="I404" s="692"/>
      <c r="J404" s="692"/>
      <c r="K404" s="692"/>
      <c r="L404" s="649"/>
      <c r="M404" s="693">
        <f>SUM(M394:P403)</f>
        <v>0</v>
      </c>
      <c r="N404" s="694"/>
      <c r="O404" s="694"/>
      <c r="P404" s="694"/>
    </row>
    <row r="405" spans="1:16" s="89" customFormat="1" ht="26.25" customHeight="1">
      <c r="A405" s="801" t="s">
        <v>314</v>
      </c>
      <c r="B405" s="802"/>
      <c r="C405" s="802"/>
      <c r="D405" s="802"/>
      <c r="E405" s="802"/>
      <c r="F405" s="802"/>
      <c r="G405" s="802"/>
      <c r="H405" s="802"/>
      <c r="I405" s="802"/>
      <c r="J405" s="802"/>
      <c r="K405" s="802"/>
      <c r="L405" s="803"/>
      <c r="M405" s="804"/>
      <c r="N405" s="805"/>
      <c r="O405" s="805"/>
      <c r="P405" s="806"/>
    </row>
    <row r="406" spans="1:16" s="89" customFormat="1" ht="29.25" customHeight="1">
      <c r="A406" s="695" t="s">
        <v>186</v>
      </c>
      <c r="B406" s="692"/>
      <c r="C406" s="692"/>
      <c r="D406" s="692"/>
      <c r="E406" s="692"/>
      <c r="F406" s="692"/>
      <c r="G406" s="692"/>
      <c r="H406" s="692"/>
      <c r="I406" s="692"/>
      <c r="J406" s="692"/>
      <c r="K406" s="692"/>
      <c r="L406" s="649"/>
      <c r="M406" s="798">
        <f>IF(M25="X",IF(M404&gt;0,M404,"Néant"),"")</f>
      </c>
      <c r="N406" s="799"/>
      <c r="O406" s="799"/>
      <c r="P406" s="800"/>
    </row>
    <row r="407" spans="1:16" s="89" customFormat="1" ht="9.75" customHeight="1">
      <c r="A407" s="160"/>
      <c r="B407" s="160"/>
      <c r="C407" s="160"/>
      <c r="D407" s="160"/>
      <c r="E407" s="160"/>
      <c r="F407" s="160"/>
      <c r="G407" s="160"/>
      <c r="H407" s="160"/>
      <c r="I407" s="160"/>
      <c r="J407" s="160"/>
      <c r="K407" s="160"/>
      <c r="L407" s="160"/>
      <c r="M407" s="299"/>
      <c r="N407" s="160"/>
      <c r="P407" s="160"/>
    </row>
    <row r="408" spans="1:16" s="89" customFormat="1" ht="15.75">
      <c r="A408" s="492" t="s">
        <v>32</v>
      </c>
      <c r="B408" s="492"/>
      <c r="C408" s="492"/>
      <c r="D408" s="492"/>
      <c r="E408" s="492"/>
      <c r="F408" s="492"/>
      <c r="G408" s="492"/>
      <c r="H408" s="492"/>
      <c r="I408" s="492"/>
      <c r="J408" s="492"/>
      <c r="K408" s="492"/>
      <c r="L408" s="492"/>
      <c r="M408" s="492"/>
      <c r="N408" s="492"/>
      <c r="O408" s="492"/>
      <c r="P408" s="492"/>
    </row>
    <row r="409" spans="1:16" s="89" customFormat="1" ht="6" customHeight="1">
      <c r="A409" s="120"/>
      <c r="B409" s="81"/>
      <c r="C409" s="81"/>
      <c r="D409" s="81"/>
      <c r="E409" s="81"/>
      <c r="F409" s="81"/>
      <c r="G409" s="81"/>
      <c r="H409" s="81"/>
      <c r="I409" s="81"/>
      <c r="J409" s="81"/>
      <c r="K409" s="81"/>
      <c r="L409" s="81"/>
      <c r="M409" s="81"/>
      <c r="N409" s="81"/>
      <c r="O409" s="81"/>
      <c r="P409" s="81"/>
    </row>
    <row r="410" spans="1:16" s="89" customFormat="1" ht="25.5" customHeight="1">
      <c r="A410" s="525" t="s">
        <v>95</v>
      </c>
      <c r="B410" s="528"/>
      <c r="C410" s="528"/>
      <c r="D410" s="528"/>
      <c r="E410" s="526"/>
      <c r="F410" s="648" t="s">
        <v>94</v>
      </c>
      <c r="G410" s="692"/>
      <c r="H410" s="692"/>
      <c r="I410" s="692"/>
      <c r="J410" s="649"/>
      <c r="K410" s="648" t="s">
        <v>30</v>
      </c>
      <c r="L410" s="692"/>
      <c r="M410" s="692"/>
      <c r="N410" s="648" t="s">
        <v>96</v>
      </c>
      <c r="O410" s="692"/>
      <c r="P410" s="649"/>
    </row>
    <row r="411" spans="1:16" ht="25.5" customHeight="1">
      <c r="A411" s="529"/>
      <c r="B411" s="733"/>
      <c r="C411" s="733"/>
      <c r="D411" s="733"/>
      <c r="E411" s="530"/>
      <c r="F411" s="793"/>
      <c r="G411" s="794"/>
      <c r="H411" s="794"/>
      <c r="I411" s="794"/>
      <c r="J411" s="795"/>
      <c r="K411" s="784">
        <v>0.02</v>
      </c>
      <c r="L411" s="785"/>
      <c r="M411" s="785"/>
      <c r="N411" s="793">
        <f>F411*K411</f>
        <v>0</v>
      </c>
      <c r="O411" s="794"/>
      <c r="P411" s="795"/>
    </row>
    <row r="412" spans="1:16" ht="9" customHeight="1">
      <c r="A412" s="252"/>
      <c r="B412" s="89"/>
      <c r="C412" s="89"/>
      <c r="D412" s="89"/>
      <c r="E412" s="89"/>
      <c r="F412" s="89"/>
      <c r="G412" s="89"/>
      <c r="H412" s="89"/>
      <c r="I412" s="89"/>
      <c r="J412" s="89"/>
      <c r="K412" s="89"/>
      <c r="L412" s="89"/>
      <c r="M412" s="89"/>
      <c r="N412" s="89"/>
      <c r="O412" s="89"/>
      <c r="P412" s="89"/>
    </row>
    <row r="413" spans="1:16" ht="9" customHeight="1">
      <c r="A413" s="252"/>
      <c r="B413" s="89"/>
      <c r="C413" s="89"/>
      <c r="D413" s="89"/>
      <c r="E413" s="89"/>
      <c r="F413" s="89"/>
      <c r="G413" s="89"/>
      <c r="H413" s="89"/>
      <c r="I413" s="89"/>
      <c r="J413" s="89"/>
      <c r="K413" s="89"/>
      <c r="L413" s="89"/>
      <c r="M413" s="89"/>
      <c r="N413" s="89"/>
      <c r="O413" s="89"/>
      <c r="P413" s="89"/>
    </row>
    <row r="414" ht="10.5" customHeight="1">
      <c r="A414" s="251" t="s">
        <v>309</v>
      </c>
    </row>
    <row r="415" ht="15" customHeight="1">
      <c r="A415" s="106" t="s">
        <v>311</v>
      </c>
    </row>
    <row r="416" spans="1:16" ht="16.5" customHeight="1">
      <c r="A416" s="106" t="s">
        <v>312</v>
      </c>
      <c r="B416" s="106"/>
      <c r="C416" s="106"/>
      <c r="D416" s="106"/>
      <c r="E416" s="106"/>
      <c r="F416" s="106"/>
      <c r="G416" s="106"/>
      <c r="H416" s="106"/>
      <c r="I416" s="106"/>
      <c r="J416" s="106"/>
      <c r="K416" s="106"/>
      <c r="L416" s="106"/>
      <c r="M416" s="106"/>
      <c r="N416" s="106"/>
      <c r="O416" s="106"/>
      <c r="P416" s="106"/>
    </row>
    <row r="417" spans="1:16" ht="15.75" customHeight="1">
      <c r="A417" s="106" t="s">
        <v>313</v>
      </c>
      <c r="B417" s="106"/>
      <c r="C417" s="106"/>
      <c r="D417" s="106"/>
      <c r="E417" s="106"/>
      <c r="F417" s="106"/>
      <c r="G417" s="106"/>
      <c r="H417" s="106"/>
      <c r="I417" s="106"/>
      <c r="J417" s="106"/>
      <c r="K417" s="106"/>
      <c r="L417" s="106"/>
      <c r="M417" s="106"/>
      <c r="N417" s="106"/>
      <c r="O417" s="106"/>
      <c r="P417" s="106"/>
    </row>
    <row r="418" spans="1:16" ht="12.75">
      <c r="A418" s="106" t="s">
        <v>374</v>
      </c>
      <c r="B418" s="106"/>
      <c r="C418" s="106"/>
      <c r="D418" s="106"/>
      <c r="E418" s="106"/>
      <c r="F418" s="106"/>
      <c r="G418" s="106"/>
      <c r="H418" s="106"/>
      <c r="I418" s="106"/>
      <c r="J418" s="106"/>
      <c r="K418" s="106"/>
      <c r="L418" s="106"/>
      <c r="M418" s="106"/>
      <c r="N418" s="106"/>
      <c r="O418" s="106"/>
      <c r="P418" s="106"/>
    </row>
    <row r="419" spans="1:16" ht="12.75">
      <c r="A419" s="826" t="s">
        <v>375</v>
      </c>
      <c r="B419" s="826"/>
      <c r="C419" s="826"/>
      <c r="D419" s="826"/>
      <c r="E419" s="826"/>
      <c r="F419" s="826"/>
      <c r="G419" s="826"/>
      <c r="H419" s="826"/>
      <c r="I419" s="826"/>
      <c r="J419" s="826"/>
      <c r="K419" s="826"/>
      <c r="L419" s="826"/>
      <c r="M419" s="826"/>
      <c r="N419" s="826"/>
      <c r="O419" s="826"/>
      <c r="P419" s="826"/>
    </row>
    <row r="420" spans="1:16" ht="15.75" customHeight="1">
      <c r="A420" s="106" t="s">
        <v>376</v>
      </c>
      <c r="B420" s="106"/>
      <c r="C420" s="106"/>
      <c r="D420" s="106"/>
      <c r="E420" s="106"/>
      <c r="F420" s="106"/>
      <c r="G420" s="106"/>
      <c r="H420" s="106"/>
      <c r="I420" s="106"/>
      <c r="J420" s="106"/>
      <c r="K420" s="106"/>
      <c r="L420" s="106"/>
      <c r="M420" s="106"/>
      <c r="N420" s="106"/>
      <c r="O420" s="106"/>
      <c r="P420" s="106"/>
    </row>
    <row r="421" spans="1:14" ht="14.25" customHeight="1">
      <c r="A421" s="89"/>
      <c r="B421" s="521" t="s">
        <v>187</v>
      </c>
      <c r="C421" s="521"/>
      <c r="D421" s="521"/>
      <c r="E421" s="521"/>
      <c r="F421" s="521"/>
      <c r="G421" s="521"/>
      <c r="H421" s="521"/>
      <c r="I421" s="521"/>
      <c r="J421" s="521"/>
      <c r="K421" s="521"/>
      <c r="L421" s="521"/>
      <c r="M421" s="316"/>
      <c r="N421" s="314" t="s">
        <v>310</v>
      </c>
    </row>
    <row r="422" spans="1:16" ht="15">
      <c r="A422" s="89"/>
      <c r="B422" s="825" t="s">
        <v>379</v>
      </c>
      <c r="C422" s="825"/>
      <c r="D422" s="825"/>
      <c r="E422" s="825"/>
      <c r="F422" s="825"/>
      <c r="G422" s="825"/>
      <c r="H422" s="825"/>
      <c r="I422" s="825"/>
      <c r="J422" s="825"/>
      <c r="K422" s="825"/>
      <c r="L422" s="825"/>
      <c r="M422" s="825"/>
      <c r="N422" s="281"/>
      <c r="O422" s="281"/>
      <c r="P422" s="281"/>
    </row>
    <row r="423" spans="1:16" ht="14.25" customHeight="1">
      <c r="A423" s="131"/>
      <c r="B423" s="707" t="s">
        <v>380</v>
      </c>
      <c r="C423" s="707"/>
      <c r="D423" s="707"/>
      <c r="E423" s="707"/>
      <c r="F423" s="707"/>
      <c r="G423" s="707"/>
      <c r="H423" s="707"/>
      <c r="I423" s="707"/>
      <c r="J423" s="707"/>
      <c r="K423" s="707"/>
      <c r="L423" s="707"/>
      <c r="M423" s="707"/>
      <c r="N423" s="315"/>
      <c r="O423" s="315"/>
      <c r="P423" s="315"/>
    </row>
    <row r="424" spans="1:16" ht="15">
      <c r="A424" s="89"/>
      <c r="B424" s="131"/>
      <c r="C424" s="131"/>
      <c r="D424" s="131"/>
      <c r="E424" s="131"/>
      <c r="F424" s="131"/>
      <c r="G424" s="131"/>
      <c r="H424" s="131"/>
      <c r="I424" s="131"/>
      <c r="J424" s="315"/>
      <c r="K424" s="315"/>
      <c r="L424" s="315"/>
      <c r="M424" s="310"/>
      <c r="N424" s="315"/>
      <c r="O424" s="315"/>
      <c r="P424" s="113" t="s">
        <v>482</v>
      </c>
    </row>
    <row r="425" spans="1:16" ht="15.75">
      <c r="A425" s="492" t="s">
        <v>33</v>
      </c>
      <c r="B425" s="492"/>
      <c r="C425" s="492"/>
      <c r="D425" s="492"/>
      <c r="E425" s="492"/>
      <c r="F425" s="492"/>
      <c r="G425" s="492"/>
      <c r="H425" s="492"/>
      <c r="I425" s="492"/>
      <c r="J425" s="492"/>
      <c r="K425" s="492"/>
      <c r="L425" s="492"/>
      <c r="M425" s="492"/>
      <c r="N425" s="492"/>
      <c r="O425" s="492"/>
      <c r="P425" s="492"/>
    </row>
    <row r="426" ht="7.5" customHeight="1">
      <c r="A426" s="117"/>
    </row>
    <row r="427" spans="1:16" ht="20.25" customHeight="1">
      <c r="A427" s="786" t="s">
        <v>316</v>
      </c>
      <c r="B427" s="787"/>
      <c r="C427" s="787"/>
      <c r="D427" s="787"/>
      <c r="E427" s="787"/>
      <c r="F427" s="787"/>
      <c r="G427" s="787"/>
      <c r="H427" s="787"/>
      <c r="I427" s="787"/>
      <c r="J427" s="787"/>
      <c r="K427" s="787"/>
      <c r="L427" s="787"/>
      <c r="M427" s="787"/>
      <c r="N427" s="787"/>
      <c r="O427" s="787"/>
      <c r="P427" s="787"/>
    </row>
    <row r="428" spans="1:16" ht="19.5" customHeight="1">
      <c r="A428" s="778"/>
      <c r="B428" s="778"/>
      <c r="C428" s="778"/>
      <c r="D428" s="778"/>
      <c r="E428" s="778"/>
      <c r="F428" s="778"/>
      <c r="G428" s="575" t="s">
        <v>94</v>
      </c>
      <c r="H428" s="576"/>
      <c r="I428" s="576"/>
      <c r="J428" s="577"/>
      <c r="K428" s="575" t="s">
        <v>30</v>
      </c>
      <c r="L428" s="576"/>
      <c r="M428" s="576"/>
      <c r="N428" s="575" t="s">
        <v>96</v>
      </c>
      <c r="O428" s="576"/>
      <c r="P428" s="577"/>
    </row>
    <row r="429" spans="1:16" ht="19.5" customHeight="1">
      <c r="A429" s="585" t="s">
        <v>189</v>
      </c>
      <c r="B429" s="585"/>
      <c r="C429" s="585"/>
      <c r="D429" s="585"/>
      <c r="E429" s="585"/>
      <c r="F429" s="585"/>
      <c r="G429" s="531"/>
      <c r="H429" s="532"/>
      <c r="I429" s="532"/>
      <c r="J429" s="533"/>
      <c r="K429" s="670">
        <v>0.001</v>
      </c>
      <c r="L429" s="671"/>
      <c r="M429" s="671"/>
      <c r="N429" s="531">
        <f>G429*K429</f>
        <v>0</v>
      </c>
      <c r="O429" s="532"/>
      <c r="P429" s="533"/>
    </row>
    <row r="430" spans="1:16" ht="19.5" customHeight="1">
      <c r="A430" s="796" t="s">
        <v>315</v>
      </c>
      <c r="B430" s="796"/>
      <c r="C430" s="796"/>
      <c r="D430" s="796"/>
      <c r="E430" s="796"/>
      <c r="F430" s="796"/>
      <c r="G430" s="531"/>
      <c r="H430" s="532"/>
      <c r="I430" s="532"/>
      <c r="J430" s="533"/>
      <c r="K430" s="670">
        <v>0.001</v>
      </c>
      <c r="L430" s="671"/>
      <c r="M430" s="671"/>
      <c r="N430" s="531">
        <f>G430*K430</f>
        <v>0</v>
      </c>
      <c r="O430" s="532"/>
      <c r="P430" s="533"/>
    </row>
    <row r="431" spans="1:16" ht="19.5" customHeight="1">
      <c r="A431" s="578" t="s">
        <v>190</v>
      </c>
      <c r="B431" s="579"/>
      <c r="C431" s="579"/>
      <c r="D431" s="579"/>
      <c r="E431" s="579"/>
      <c r="F431" s="579"/>
      <c r="G431" s="579"/>
      <c r="H431" s="579"/>
      <c r="I431" s="579"/>
      <c r="J431" s="579"/>
      <c r="K431" s="579"/>
      <c r="L431" s="579"/>
      <c r="M431" s="580"/>
      <c r="N431" s="531">
        <f>SUM(N429:P430)</f>
        <v>0</v>
      </c>
      <c r="O431" s="532"/>
      <c r="P431" s="533"/>
    </row>
    <row r="432" spans="1:16" ht="11.25" customHeight="1">
      <c r="A432" s="127"/>
      <c r="B432" s="131"/>
      <c r="C432" s="131"/>
      <c r="D432" s="131"/>
      <c r="E432" s="131"/>
      <c r="F432" s="131"/>
      <c r="G432" s="131"/>
      <c r="H432" s="131"/>
      <c r="I432" s="131"/>
      <c r="J432" s="131"/>
      <c r="K432" s="131"/>
      <c r="L432" s="131"/>
      <c r="M432" s="131"/>
      <c r="N432" s="131"/>
      <c r="O432" s="131"/>
      <c r="P432" s="128"/>
    </row>
    <row r="433" spans="1:16" ht="20.25" customHeight="1">
      <c r="A433" s="688" t="s">
        <v>317</v>
      </c>
      <c r="B433" s="689"/>
      <c r="C433" s="689"/>
      <c r="D433" s="689"/>
      <c r="E433" s="689"/>
      <c r="F433" s="689"/>
      <c r="G433" s="689"/>
      <c r="H433" s="689"/>
      <c r="I433" s="689"/>
      <c r="J433" s="689"/>
      <c r="K433" s="689"/>
      <c r="L433" s="689"/>
      <c r="M433" s="689"/>
      <c r="N433" s="689"/>
      <c r="O433" s="689"/>
      <c r="P433" s="690"/>
    </row>
    <row r="434" spans="1:16" ht="16.5" customHeight="1">
      <c r="A434" s="676"/>
      <c r="B434" s="676"/>
      <c r="C434" s="676"/>
      <c r="D434" s="676"/>
      <c r="E434" s="676"/>
      <c r="F434" s="676"/>
      <c r="G434" s="575" t="s">
        <v>94</v>
      </c>
      <c r="H434" s="576"/>
      <c r="I434" s="576"/>
      <c r="J434" s="577"/>
      <c r="K434" s="575" t="s">
        <v>30</v>
      </c>
      <c r="L434" s="576"/>
      <c r="M434" s="576"/>
      <c r="N434" s="575" t="s">
        <v>96</v>
      </c>
      <c r="O434" s="576"/>
      <c r="P434" s="577"/>
    </row>
    <row r="435" spans="1:16" ht="18" customHeight="1">
      <c r="A435" s="687" t="s">
        <v>191</v>
      </c>
      <c r="B435" s="683"/>
      <c r="C435" s="683"/>
      <c r="D435" s="683"/>
      <c r="E435" s="683"/>
      <c r="F435" s="683"/>
      <c r="G435" s="684"/>
      <c r="H435" s="685"/>
      <c r="I435" s="685"/>
      <c r="J435" s="686"/>
      <c r="K435" s="603">
        <v>0.25</v>
      </c>
      <c r="L435" s="683"/>
      <c r="M435" s="683"/>
      <c r="N435" s="677">
        <f>G435*K435</f>
        <v>0</v>
      </c>
      <c r="O435" s="678"/>
      <c r="P435" s="679"/>
    </row>
    <row r="436" spans="1:16" ht="18" customHeight="1">
      <c r="A436" s="578" t="s">
        <v>190</v>
      </c>
      <c r="B436" s="579"/>
      <c r="C436" s="579"/>
      <c r="D436" s="579"/>
      <c r="E436" s="579"/>
      <c r="F436" s="579"/>
      <c r="G436" s="579"/>
      <c r="H436" s="579"/>
      <c r="I436" s="579"/>
      <c r="J436" s="579"/>
      <c r="K436" s="579"/>
      <c r="L436" s="579"/>
      <c r="M436" s="580"/>
      <c r="N436" s="677">
        <f>SUM(N435)</f>
        <v>0</v>
      </c>
      <c r="O436" s="678"/>
      <c r="P436" s="679"/>
    </row>
    <row r="437" spans="1:16" ht="10.5" customHeight="1">
      <c r="A437" s="181"/>
      <c r="B437" s="182"/>
      <c r="C437" s="182"/>
      <c r="D437" s="182"/>
      <c r="E437" s="182"/>
      <c r="F437" s="182"/>
      <c r="G437" s="182"/>
      <c r="H437" s="182"/>
      <c r="I437" s="182"/>
      <c r="J437" s="182"/>
      <c r="K437" s="182"/>
      <c r="L437" s="182"/>
      <c r="M437" s="182"/>
      <c r="N437" s="182"/>
      <c r="O437" s="182"/>
      <c r="P437" s="183"/>
    </row>
    <row r="438" spans="1:16" ht="18" customHeight="1">
      <c r="A438" s="680" t="s">
        <v>251</v>
      </c>
      <c r="B438" s="681"/>
      <c r="C438" s="681"/>
      <c r="D438" s="681"/>
      <c r="E438" s="681"/>
      <c r="F438" s="681"/>
      <c r="G438" s="681"/>
      <c r="H438" s="681"/>
      <c r="I438" s="681"/>
      <c r="J438" s="681"/>
      <c r="K438" s="681"/>
      <c r="L438" s="681"/>
      <c r="M438" s="681"/>
      <c r="N438" s="681"/>
      <c r="O438" s="681"/>
      <c r="P438" s="682"/>
    </row>
    <row r="439" spans="1:16" ht="19.5" customHeight="1">
      <c r="A439" s="676"/>
      <c r="B439" s="676"/>
      <c r="C439" s="676"/>
      <c r="D439" s="676"/>
      <c r="E439" s="676"/>
      <c r="F439" s="676"/>
      <c r="G439" s="575" t="s">
        <v>94</v>
      </c>
      <c r="H439" s="576"/>
      <c r="I439" s="576"/>
      <c r="J439" s="577"/>
      <c r="K439" s="575" t="s">
        <v>30</v>
      </c>
      <c r="L439" s="576"/>
      <c r="M439" s="576"/>
      <c r="N439" s="575" t="s">
        <v>96</v>
      </c>
      <c r="O439" s="576"/>
      <c r="P439" s="577"/>
    </row>
    <row r="440" spans="1:16" ht="24" customHeight="1">
      <c r="A440" s="673" t="s">
        <v>189</v>
      </c>
      <c r="B440" s="673"/>
      <c r="C440" s="673"/>
      <c r="D440" s="673"/>
      <c r="E440" s="673"/>
      <c r="F440" s="673"/>
      <c r="G440" s="675">
        <f>+Ventes!E26+Ventes!G26+Ventes!J26+Ventes!K26+Ventes!L26+Ventes!N26+Ventes!R26+Ventes!S26+Ventes!T26+Ventes!E37+Ventes!F37+Ventes!G37+Ventes!M37+Ventes!N37+Ventes!O37+Ventes!I37</f>
        <v>0</v>
      </c>
      <c r="H440" s="675"/>
      <c r="I440" s="675"/>
      <c r="J440" s="675"/>
      <c r="K440" s="670">
        <v>0.002</v>
      </c>
      <c r="L440" s="671"/>
      <c r="M440" s="671"/>
      <c r="N440" s="531">
        <f>G440*K440</f>
        <v>0</v>
      </c>
      <c r="O440" s="532"/>
      <c r="P440" s="533"/>
    </row>
    <row r="441" spans="1:16" ht="42" customHeight="1">
      <c r="A441" s="674" t="s">
        <v>188</v>
      </c>
      <c r="B441" s="674"/>
      <c r="C441" s="674"/>
      <c r="D441" s="674"/>
      <c r="E441" s="674"/>
      <c r="F441" s="674"/>
      <c r="G441" s="672">
        <f>+Ventes!F26</f>
        <v>0</v>
      </c>
      <c r="H441" s="672"/>
      <c r="I441" s="672"/>
      <c r="J441" s="672"/>
      <c r="K441" s="665">
        <v>0.001</v>
      </c>
      <c r="L441" s="666"/>
      <c r="M441" s="666"/>
      <c r="N441" s="667">
        <f>G441*K441</f>
        <v>0</v>
      </c>
      <c r="O441" s="668"/>
      <c r="P441" s="669"/>
    </row>
    <row r="442" spans="1:16" ht="22.5" customHeight="1">
      <c r="A442" s="575" t="s">
        <v>190</v>
      </c>
      <c r="B442" s="576"/>
      <c r="C442" s="576"/>
      <c r="D442" s="576"/>
      <c r="E442" s="576"/>
      <c r="F442" s="576"/>
      <c r="G442" s="576"/>
      <c r="H442" s="576"/>
      <c r="I442" s="576"/>
      <c r="J442" s="576"/>
      <c r="K442" s="576"/>
      <c r="L442" s="576"/>
      <c r="M442" s="577"/>
      <c r="N442" s="531">
        <f>SUM(N440:P441)</f>
        <v>0</v>
      </c>
      <c r="O442" s="532"/>
      <c r="P442" s="533"/>
    </row>
    <row r="443" spans="1:16" ht="9.75" customHeight="1">
      <c r="A443" s="184"/>
      <c r="B443" s="185"/>
      <c r="C443" s="185"/>
      <c r="D443" s="185"/>
      <c r="E443" s="185"/>
      <c r="F443" s="185"/>
      <c r="G443" s="185"/>
      <c r="H443" s="185"/>
      <c r="I443" s="185"/>
      <c r="J443" s="185"/>
      <c r="K443" s="185"/>
      <c r="L443" s="185"/>
      <c r="M443" s="185"/>
      <c r="N443" s="185"/>
      <c r="O443" s="185"/>
      <c r="P443" s="186"/>
    </row>
    <row r="444" spans="1:16" ht="18" customHeight="1">
      <c r="A444" s="569" t="s">
        <v>192</v>
      </c>
      <c r="B444" s="570"/>
      <c r="C444" s="570"/>
      <c r="D444" s="570"/>
      <c r="E444" s="570"/>
      <c r="F444" s="570"/>
      <c r="G444" s="570"/>
      <c r="H444" s="570"/>
      <c r="I444" s="570"/>
      <c r="J444" s="570"/>
      <c r="K444" s="570"/>
      <c r="L444" s="570"/>
      <c r="M444" s="570"/>
      <c r="N444" s="570"/>
      <c r="O444" s="570"/>
      <c r="P444" s="571"/>
    </row>
    <row r="445" spans="1:16" ht="11.25" customHeight="1">
      <c r="A445" s="187"/>
      <c r="B445" s="188"/>
      <c r="C445" s="188"/>
      <c r="D445" s="188"/>
      <c r="E445" s="188"/>
      <c r="F445" s="188"/>
      <c r="G445" s="188"/>
      <c r="H445" s="188"/>
      <c r="I445" s="188"/>
      <c r="J445" s="188"/>
      <c r="K445" s="188"/>
      <c r="L445" s="188"/>
      <c r="M445" s="188"/>
      <c r="N445" s="188"/>
      <c r="O445" s="188"/>
      <c r="P445" s="189"/>
    </row>
    <row r="446" spans="1:16" s="107" customFormat="1" ht="16.5" customHeight="1">
      <c r="A446" s="253" t="s">
        <v>190</v>
      </c>
      <c r="B446" s="190"/>
      <c r="C446" s="190"/>
      <c r="D446" s="190"/>
      <c r="E446" s="190"/>
      <c r="F446" s="190"/>
      <c r="G446" s="190"/>
      <c r="H446" s="190"/>
      <c r="I446" s="190"/>
      <c r="J446" s="190"/>
      <c r="K446" s="190"/>
      <c r="L446" s="190"/>
      <c r="M446" s="191"/>
      <c r="N446" s="572">
        <f>+N442+N436+N431</f>
        <v>0</v>
      </c>
      <c r="O446" s="573"/>
      <c r="P446" s="574"/>
    </row>
    <row r="447" spans="1:16" s="107" customFormat="1" ht="16.5" customHeight="1">
      <c r="A447" s="127" t="s">
        <v>97</v>
      </c>
      <c r="B447" s="106"/>
      <c r="C447" s="106"/>
      <c r="D447" s="106"/>
      <c r="E447" s="106"/>
      <c r="F447" s="106"/>
      <c r="G447" s="106"/>
      <c r="H447" s="106"/>
      <c r="I447" s="106"/>
      <c r="J447" s="106"/>
      <c r="K447" s="106"/>
      <c r="L447" s="106"/>
      <c r="M447" s="192"/>
      <c r="N447" s="659"/>
      <c r="O447" s="660"/>
      <c r="P447" s="661"/>
    </row>
    <row r="448" spans="1:16" s="107" customFormat="1" ht="16.5" customHeight="1">
      <c r="A448" s="193"/>
      <c r="B448" s="93"/>
      <c r="C448" s="93"/>
      <c r="D448" s="93"/>
      <c r="E448" s="93"/>
      <c r="F448" s="263" t="s">
        <v>22</v>
      </c>
      <c r="G448" s="93"/>
      <c r="H448" s="93"/>
      <c r="I448" s="93"/>
      <c r="J448" s="93"/>
      <c r="K448" s="93"/>
      <c r="L448" s="93"/>
      <c r="M448" s="194"/>
      <c r="N448" s="662" t="str">
        <f>IF((N446+N447)&gt;0,(N446+N447),"Néant")</f>
        <v>Néant</v>
      </c>
      <c r="O448" s="663"/>
      <c r="P448" s="664"/>
    </row>
    <row r="449" spans="1:16" ht="15.75" customHeight="1">
      <c r="A449" s="253" t="s">
        <v>193</v>
      </c>
      <c r="B449" s="176"/>
      <c r="C449" s="176"/>
      <c r="D449" s="176"/>
      <c r="E449" s="176"/>
      <c r="F449" s="176"/>
      <c r="G449" s="176"/>
      <c r="H449" s="176"/>
      <c r="I449" s="176"/>
      <c r="J449" s="176"/>
      <c r="K449" s="176"/>
      <c r="L449" s="176"/>
      <c r="M449" s="177"/>
      <c r="N449" s="559"/>
      <c r="O449" s="560"/>
      <c r="P449" s="561"/>
    </row>
    <row r="450" spans="1:16" ht="15.75" customHeight="1">
      <c r="A450" s="127" t="s">
        <v>194</v>
      </c>
      <c r="B450" s="104"/>
      <c r="C450" s="104"/>
      <c r="D450" s="104"/>
      <c r="E450" s="104"/>
      <c r="F450" s="104"/>
      <c r="G450" s="104"/>
      <c r="H450" s="104"/>
      <c r="I450" s="104"/>
      <c r="J450" s="104"/>
      <c r="K450" s="104"/>
      <c r="L450" s="104"/>
      <c r="M450" s="105"/>
      <c r="N450" s="581"/>
      <c r="O450" s="582"/>
      <c r="P450" s="583"/>
    </row>
    <row r="451" spans="1:16" ht="15.75" customHeight="1">
      <c r="A451" s="212" t="s">
        <v>195</v>
      </c>
      <c r="B451" s="111"/>
      <c r="C451" s="111"/>
      <c r="D451" s="111"/>
      <c r="E451" s="111"/>
      <c r="F451" s="111"/>
      <c r="G451" s="111"/>
      <c r="H451" s="111"/>
      <c r="I451" s="111"/>
      <c r="J451" s="111"/>
      <c r="K451" s="111"/>
      <c r="L451" s="111"/>
      <c r="M451" s="112"/>
      <c r="N451" s="565">
        <f>+N450-N449</f>
        <v>0</v>
      </c>
      <c r="O451" s="566"/>
      <c r="P451" s="567"/>
    </row>
    <row r="452" ht="10.5" customHeight="1"/>
    <row r="453" spans="1:12" ht="18" customHeight="1">
      <c r="A453" s="195" t="s">
        <v>34</v>
      </c>
      <c r="K453" s="648"/>
      <c r="L453" s="649"/>
    </row>
    <row r="454" ht="10.5" customHeight="1"/>
    <row r="455" spans="1:16" ht="12.75">
      <c r="A455" s="196"/>
      <c r="B455" s="653" t="s">
        <v>99</v>
      </c>
      <c r="C455" s="654"/>
      <c r="D455" s="654"/>
      <c r="E455" s="654"/>
      <c r="F455" s="655"/>
      <c r="G455" s="653" t="s">
        <v>101</v>
      </c>
      <c r="H455" s="654"/>
      <c r="I455" s="654"/>
      <c r="J455" s="654"/>
      <c r="K455" s="655"/>
      <c r="L455" s="650" t="s">
        <v>100</v>
      </c>
      <c r="M455" s="650"/>
      <c r="N455" s="650"/>
      <c r="O455" s="642" t="s">
        <v>198</v>
      </c>
      <c r="P455" s="643"/>
    </row>
    <row r="456" spans="1:16" ht="12.75">
      <c r="A456" s="197" t="s">
        <v>35</v>
      </c>
      <c r="B456" s="656"/>
      <c r="C456" s="657"/>
      <c r="D456" s="657"/>
      <c r="E456" s="657"/>
      <c r="F456" s="658"/>
      <c r="G456" s="656"/>
      <c r="H456" s="657"/>
      <c r="I456" s="657"/>
      <c r="J456" s="657"/>
      <c r="K456" s="658"/>
      <c r="L456" s="650"/>
      <c r="M456" s="650"/>
      <c r="N456" s="650"/>
      <c r="O456" s="644"/>
      <c r="P456" s="645"/>
    </row>
    <row r="457" spans="1:16" ht="15.75" customHeight="1">
      <c r="A457" s="197" t="s">
        <v>98</v>
      </c>
      <c r="B457" s="642" t="s">
        <v>103</v>
      </c>
      <c r="C457" s="643"/>
      <c r="D457" s="642" t="s">
        <v>196</v>
      </c>
      <c r="E457" s="643"/>
      <c r="F457" s="651" t="s">
        <v>102</v>
      </c>
      <c r="G457" s="642" t="s">
        <v>103</v>
      </c>
      <c r="H457" s="643"/>
      <c r="I457" s="642" t="s">
        <v>233</v>
      </c>
      <c r="J457" s="643"/>
      <c r="K457" s="651" t="s">
        <v>102</v>
      </c>
      <c r="L457" s="641" t="s">
        <v>103</v>
      </c>
      <c r="M457" s="641" t="s">
        <v>197</v>
      </c>
      <c r="N457" s="641" t="s">
        <v>102</v>
      </c>
      <c r="O457" s="644"/>
      <c r="P457" s="645"/>
    </row>
    <row r="458" spans="1:16" ht="12.75">
      <c r="A458" s="198"/>
      <c r="B458" s="646"/>
      <c r="C458" s="647"/>
      <c r="D458" s="646"/>
      <c r="E458" s="647"/>
      <c r="F458" s="652"/>
      <c r="G458" s="646"/>
      <c r="H458" s="647"/>
      <c r="I458" s="646"/>
      <c r="J458" s="647"/>
      <c r="K458" s="652"/>
      <c r="L458" s="641"/>
      <c r="M458" s="641"/>
      <c r="N458" s="641"/>
      <c r="O458" s="646"/>
      <c r="P458" s="647"/>
    </row>
    <row r="459" spans="1:16" ht="18" customHeight="1">
      <c r="A459" s="199"/>
      <c r="B459" s="568">
        <v>25</v>
      </c>
      <c r="C459" s="568"/>
      <c r="D459" s="549"/>
      <c r="E459" s="549"/>
      <c r="F459" s="199"/>
      <c r="G459" s="568">
        <v>150</v>
      </c>
      <c r="H459" s="568"/>
      <c r="I459" s="549"/>
      <c r="J459" s="549"/>
      <c r="K459" s="199"/>
      <c r="L459" s="165">
        <v>300</v>
      </c>
      <c r="M459" s="199"/>
      <c r="N459" s="199"/>
      <c r="O459" s="549"/>
      <c r="P459" s="549"/>
    </row>
    <row r="460" spans="1:16" ht="18" customHeight="1">
      <c r="A460" s="199"/>
      <c r="B460" s="568">
        <v>25</v>
      </c>
      <c r="C460" s="568"/>
      <c r="D460" s="549"/>
      <c r="E460" s="549"/>
      <c r="F460" s="199"/>
      <c r="G460" s="568">
        <v>150</v>
      </c>
      <c r="H460" s="568"/>
      <c r="I460" s="549"/>
      <c r="J460" s="549"/>
      <c r="K460" s="199"/>
      <c r="L460" s="165">
        <v>300</v>
      </c>
      <c r="M460" s="199"/>
      <c r="N460" s="199"/>
      <c r="O460" s="549"/>
      <c r="P460" s="549"/>
    </row>
    <row r="461" spans="1:16" ht="18" customHeight="1">
      <c r="A461" s="199"/>
      <c r="B461" s="568">
        <v>25</v>
      </c>
      <c r="C461" s="568"/>
      <c r="D461" s="549"/>
      <c r="E461" s="549"/>
      <c r="F461" s="199"/>
      <c r="G461" s="568">
        <v>150</v>
      </c>
      <c r="H461" s="568"/>
      <c r="I461" s="549"/>
      <c r="J461" s="549"/>
      <c r="K461" s="199"/>
      <c r="L461" s="165">
        <v>300</v>
      </c>
      <c r="M461" s="199"/>
      <c r="N461" s="199"/>
      <c r="O461" s="549"/>
      <c r="P461" s="549"/>
    </row>
    <row r="462" spans="1:16" ht="18" customHeight="1">
      <c r="A462" s="199"/>
      <c r="B462" s="568">
        <v>25</v>
      </c>
      <c r="C462" s="568"/>
      <c r="D462" s="549"/>
      <c r="E462" s="549"/>
      <c r="F462" s="199"/>
      <c r="G462" s="568">
        <v>150</v>
      </c>
      <c r="H462" s="568"/>
      <c r="I462" s="549"/>
      <c r="J462" s="549"/>
      <c r="K462" s="199"/>
      <c r="L462" s="165">
        <v>300</v>
      </c>
      <c r="M462" s="199"/>
      <c r="N462" s="199"/>
      <c r="O462" s="549"/>
      <c r="P462" s="549"/>
    </row>
    <row r="463" spans="1:16" ht="18" customHeight="1">
      <c r="A463" s="199"/>
      <c r="B463" s="568">
        <v>25</v>
      </c>
      <c r="C463" s="568"/>
      <c r="D463" s="549"/>
      <c r="E463" s="549"/>
      <c r="F463" s="199"/>
      <c r="G463" s="568">
        <v>150</v>
      </c>
      <c r="H463" s="568"/>
      <c r="I463" s="549"/>
      <c r="J463" s="549"/>
      <c r="K463" s="199"/>
      <c r="L463" s="165">
        <v>300</v>
      </c>
      <c r="M463" s="199"/>
      <c r="N463" s="199"/>
      <c r="O463" s="549"/>
      <c r="P463" s="549"/>
    </row>
    <row r="464" spans="1:16" ht="18" customHeight="1">
      <c r="A464" s="199"/>
      <c r="B464" s="568">
        <v>25</v>
      </c>
      <c r="C464" s="568"/>
      <c r="D464" s="549"/>
      <c r="E464" s="549"/>
      <c r="F464" s="199"/>
      <c r="G464" s="568">
        <v>150</v>
      </c>
      <c r="H464" s="568"/>
      <c r="I464" s="549"/>
      <c r="J464" s="549"/>
      <c r="K464" s="199"/>
      <c r="L464" s="165">
        <v>300</v>
      </c>
      <c r="M464" s="199"/>
      <c r="N464" s="199"/>
      <c r="O464" s="549"/>
      <c r="P464" s="549"/>
    </row>
    <row r="465" spans="1:16" ht="18" customHeight="1">
      <c r="A465" s="199"/>
      <c r="B465" s="568">
        <v>25</v>
      </c>
      <c r="C465" s="568"/>
      <c r="D465" s="549"/>
      <c r="E465" s="549"/>
      <c r="F465" s="199"/>
      <c r="G465" s="568">
        <v>150</v>
      </c>
      <c r="H465" s="568"/>
      <c r="I465" s="549"/>
      <c r="J465" s="549"/>
      <c r="K465" s="199"/>
      <c r="L465" s="165">
        <v>300</v>
      </c>
      <c r="M465" s="199"/>
      <c r="N465" s="199"/>
      <c r="O465" s="549"/>
      <c r="P465" s="549"/>
    </row>
    <row r="466" spans="1:16" ht="15" customHeight="1">
      <c r="A466" s="94"/>
      <c r="B466" s="94"/>
      <c r="C466" s="94"/>
      <c r="D466" s="94"/>
      <c r="E466" s="94"/>
      <c r="F466" s="94"/>
      <c r="G466" s="94"/>
      <c r="H466" s="94"/>
      <c r="I466" s="94"/>
      <c r="J466" s="94"/>
      <c r="K466" s="94"/>
      <c r="L466" s="94"/>
      <c r="M466" s="94"/>
      <c r="N466" s="94"/>
      <c r="O466" s="94"/>
      <c r="P466" s="94"/>
    </row>
    <row r="467" spans="1:16" ht="15" customHeight="1">
      <c r="A467" s="94"/>
      <c r="B467" s="94"/>
      <c r="C467" s="94"/>
      <c r="D467" s="94"/>
      <c r="E467" s="94"/>
      <c r="F467" s="94"/>
      <c r="G467" s="94"/>
      <c r="H467" s="94"/>
      <c r="I467" s="94"/>
      <c r="J467" s="94"/>
      <c r="K467" s="94"/>
      <c r="L467" s="94"/>
      <c r="M467" s="94"/>
      <c r="N467" s="94"/>
      <c r="O467" s="94"/>
      <c r="P467" s="94"/>
    </row>
    <row r="468" spans="1:16" ht="15" customHeight="1">
      <c r="A468" s="94"/>
      <c r="B468" s="94"/>
      <c r="C468" s="94"/>
      <c r="D468" s="94"/>
      <c r="E468" s="94"/>
      <c r="F468" s="94"/>
      <c r="G468" s="94"/>
      <c r="H468" s="94"/>
      <c r="I468" s="94"/>
      <c r="J468" s="94"/>
      <c r="K468" s="94"/>
      <c r="L468" s="94"/>
      <c r="M468" s="94"/>
      <c r="N468" s="94"/>
      <c r="O468" s="94"/>
      <c r="P468" s="94"/>
    </row>
    <row r="469" spans="1:16" ht="15" customHeight="1">
      <c r="A469" s="94"/>
      <c r="B469" s="94"/>
      <c r="C469" s="94"/>
      <c r="D469" s="94"/>
      <c r="E469" s="94"/>
      <c r="F469" s="94"/>
      <c r="G469" s="94"/>
      <c r="H469" s="94"/>
      <c r="I469" s="94"/>
      <c r="J469" s="94"/>
      <c r="K469" s="94"/>
      <c r="L469" s="94"/>
      <c r="M469" s="94"/>
      <c r="N469" s="94"/>
      <c r="O469" s="94"/>
      <c r="P469" s="94"/>
    </row>
    <row r="470" spans="1:16" ht="15" customHeight="1">
      <c r="A470" s="94"/>
      <c r="B470" s="94"/>
      <c r="C470" s="94"/>
      <c r="D470" s="94"/>
      <c r="E470" s="94"/>
      <c r="F470" s="94"/>
      <c r="G470" s="94"/>
      <c r="H470" s="94"/>
      <c r="I470" s="94"/>
      <c r="J470" s="94"/>
      <c r="K470" s="94"/>
      <c r="L470" s="94"/>
      <c r="M470" s="94"/>
      <c r="N470" s="94"/>
      <c r="O470" s="94"/>
      <c r="P470" s="94"/>
    </row>
    <row r="471" spans="1:16" ht="15" customHeight="1">
      <c r="A471" s="94"/>
      <c r="B471" s="94"/>
      <c r="C471" s="94"/>
      <c r="D471" s="94"/>
      <c r="E471" s="94"/>
      <c r="F471" s="94"/>
      <c r="G471" s="94"/>
      <c r="H471" s="94"/>
      <c r="I471" s="94"/>
      <c r="J471" s="94"/>
      <c r="K471" s="94"/>
      <c r="L471" s="94"/>
      <c r="M471" s="94"/>
      <c r="N471" s="94"/>
      <c r="O471" s="94"/>
      <c r="P471" s="94"/>
    </row>
    <row r="472" spans="1:16" ht="15" customHeight="1">
      <c r="A472" s="94"/>
      <c r="B472" s="94"/>
      <c r="C472" s="94"/>
      <c r="D472" s="94"/>
      <c r="E472" s="94"/>
      <c r="F472" s="94"/>
      <c r="G472" s="94"/>
      <c r="H472" s="94"/>
      <c r="I472" s="94"/>
      <c r="J472" s="94"/>
      <c r="K472" s="94"/>
      <c r="L472" s="94"/>
      <c r="M472" s="94"/>
      <c r="N472" s="94"/>
      <c r="O472" s="94"/>
      <c r="P472" s="94"/>
    </row>
    <row r="473" spans="1:16" ht="15" customHeight="1">
      <c r="A473" s="94"/>
      <c r="B473" s="94"/>
      <c r="C473" s="94"/>
      <c r="D473" s="94"/>
      <c r="E473" s="94"/>
      <c r="F473" s="94"/>
      <c r="G473" s="94"/>
      <c r="H473" s="94"/>
      <c r="I473" s="94"/>
      <c r="J473" s="94"/>
      <c r="K473" s="94"/>
      <c r="L473" s="94"/>
      <c r="M473" s="94"/>
      <c r="N473" s="94"/>
      <c r="O473" s="94"/>
      <c r="P473" s="94"/>
    </row>
    <row r="474" spans="1:16" ht="11.25" customHeight="1">
      <c r="A474" s="262" t="s">
        <v>256</v>
      </c>
      <c r="B474" s="94"/>
      <c r="C474" s="94"/>
      <c r="D474" s="94"/>
      <c r="E474" s="94"/>
      <c r="F474" s="94"/>
      <c r="G474" s="94"/>
      <c r="H474" s="94"/>
      <c r="I474" s="94"/>
      <c r="J474" s="94"/>
      <c r="K474" s="94"/>
      <c r="L474" s="94"/>
      <c r="M474" s="94"/>
      <c r="N474" s="94"/>
      <c r="O474" s="94"/>
      <c r="P474" s="94"/>
    </row>
    <row r="475" spans="1:16" ht="43.5" customHeight="1">
      <c r="A475" s="493" t="s">
        <v>266</v>
      </c>
      <c r="B475" s="493"/>
      <c r="C475" s="493"/>
      <c r="D475" s="493"/>
      <c r="E475" s="493"/>
      <c r="F475" s="493"/>
      <c r="G475" s="493"/>
      <c r="H475" s="493"/>
      <c r="I475" s="493"/>
      <c r="J475" s="493"/>
      <c r="K475" s="493"/>
      <c r="L475" s="493"/>
      <c r="M475" s="493"/>
      <c r="N475" s="493"/>
      <c r="O475" s="493"/>
      <c r="P475" s="493"/>
    </row>
    <row r="476" spans="1:16" s="107" customFormat="1" ht="39" customHeight="1">
      <c r="A476" s="493" t="s">
        <v>318</v>
      </c>
      <c r="B476" s="493"/>
      <c r="C476" s="493"/>
      <c r="D476" s="493"/>
      <c r="E476" s="493"/>
      <c r="F476" s="493"/>
      <c r="G476" s="493"/>
      <c r="H476" s="493"/>
      <c r="I476" s="493"/>
      <c r="J476" s="493"/>
      <c r="K476" s="493"/>
      <c r="L476" s="493"/>
      <c r="M476" s="493"/>
      <c r="N476" s="493"/>
      <c r="O476" s="493"/>
      <c r="P476" s="493"/>
    </row>
    <row r="477" spans="1:16" s="107" customFormat="1" ht="28.5" customHeight="1">
      <c r="A477" s="493" t="s">
        <v>319</v>
      </c>
      <c r="B477" s="493"/>
      <c r="C477" s="493"/>
      <c r="D477" s="493"/>
      <c r="E477" s="493"/>
      <c r="F477" s="493"/>
      <c r="G477" s="493"/>
      <c r="H477" s="493"/>
      <c r="I477" s="493"/>
      <c r="J477" s="493"/>
      <c r="K477" s="493"/>
      <c r="L477" s="493"/>
      <c r="M477" s="493"/>
      <c r="N477" s="493"/>
      <c r="O477" s="493"/>
      <c r="P477" s="493"/>
    </row>
    <row r="478" spans="1:16" ht="12.75">
      <c r="A478" s="627" t="s">
        <v>199</v>
      </c>
      <c r="B478" s="627"/>
      <c r="C478" s="627"/>
      <c r="D478" s="627"/>
      <c r="E478" s="627"/>
      <c r="F478" s="627"/>
      <c r="G478" s="627"/>
      <c r="H478" s="627"/>
      <c r="I478" s="627"/>
      <c r="J478" s="627"/>
      <c r="K478" s="627"/>
      <c r="L478" s="627"/>
      <c r="M478" s="627"/>
      <c r="N478" s="627"/>
      <c r="O478" s="627"/>
      <c r="P478" s="627"/>
    </row>
    <row r="479" spans="1:16" ht="14.25">
      <c r="A479" s="156"/>
      <c r="P479" s="96" t="s">
        <v>483</v>
      </c>
    </row>
    <row r="480" ht="12.75">
      <c r="A480" s="156"/>
    </row>
    <row r="481" spans="1:16" ht="15.75">
      <c r="A481" s="556" t="s">
        <v>37</v>
      </c>
      <c r="B481" s="556"/>
      <c r="C481" s="556"/>
      <c r="D481" s="556"/>
      <c r="E481" s="556"/>
      <c r="F481" s="556"/>
      <c r="G481" s="556"/>
      <c r="H481" s="556"/>
      <c r="I481" s="556"/>
      <c r="J481" s="556"/>
      <c r="K481" s="556"/>
      <c r="L481" s="556"/>
      <c r="M481" s="556"/>
      <c r="N481" s="556"/>
      <c r="O481" s="556"/>
      <c r="P481" s="556"/>
    </row>
    <row r="482" spans="1:16" ht="12.75">
      <c r="A482" s="164"/>
      <c r="B482" s="94"/>
      <c r="C482" s="94"/>
      <c r="D482" s="94"/>
      <c r="E482" s="94"/>
      <c r="F482" s="94"/>
      <c r="G482" s="94"/>
      <c r="H482" s="94"/>
      <c r="I482" s="94"/>
      <c r="J482" s="94"/>
      <c r="K482" s="94"/>
      <c r="L482" s="94"/>
      <c r="M482" s="94"/>
      <c r="N482" s="94"/>
      <c r="O482" s="94"/>
      <c r="P482" s="94"/>
    </row>
    <row r="483" spans="1:16" ht="12.75">
      <c r="A483" s="525" t="s">
        <v>200</v>
      </c>
      <c r="B483" s="526"/>
      <c r="C483" s="545" t="s">
        <v>201</v>
      </c>
      <c r="D483" s="546"/>
      <c r="E483" s="547"/>
      <c r="F483" s="545" t="s">
        <v>202</v>
      </c>
      <c r="G483" s="546"/>
      <c r="H483" s="546"/>
      <c r="I483" s="547"/>
      <c r="J483" s="525" t="s">
        <v>203</v>
      </c>
      <c r="K483" s="528"/>
      <c r="L483" s="526"/>
      <c r="M483" s="545" t="s">
        <v>204</v>
      </c>
      <c r="N483" s="547"/>
      <c r="O483" s="525" t="s">
        <v>22</v>
      </c>
      <c r="P483" s="526"/>
    </row>
    <row r="484" spans="1:16" ht="12.75">
      <c r="A484" s="638"/>
      <c r="B484" s="639"/>
      <c r="C484" s="628"/>
      <c r="D484" s="741"/>
      <c r="E484" s="629"/>
      <c r="F484" s="628"/>
      <c r="G484" s="741"/>
      <c r="H484" s="741"/>
      <c r="I484" s="629"/>
      <c r="J484" s="638"/>
      <c r="K484" s="732"/>
      <c r="L484" s="639"/>
      <c r="M484" s="628"/>
      <c r="N484" s="629"/>
      <c r="O484" s="638"/>
      <c r="P484" s="639"/>
    </row>
    <row r="485" spans="1:16" ht="18.75" customHeight="1">
      <c r="A485" s="529"/>
      <c r="B485" s="530"/>
      <c r="C485" s="630"/>
      <c r="D485" s="718"/>
      <c r="E485" s="631"/>
      <c r="F485" s="630"/>
      <c r="G485" s="718"/>
      <c r="H485" s="718"/>
      <c r="I485" s="631"/>
      <c r="J485" s="529"/>
      <c r="K485" s="733"/>
      <c r="L485" s="530"/>
      <c r="M485" s="630"/>
      <c r="N485" s="631"/>
      <c r="O485" s="529"/>
      <c r="P485" s="530"/>
    </row>
    <row r="486" spans="1:16" ht="12.75" customHeight="1">
      <c r="A486" s="918" t="s">
        <v>11</v>
      </c>
      <c r="B486" s="919"/>
      <c r="C486" s="742" t="str">
        <f>+N155</f>
        <v>Néant</v>
      </c>
      <c r="D486" s="743"/>
      <c r="E486" s="744"/>
      <c r="F486" s="734"/>
      <c r="G486" s="748"/>
      <c r="H486" s="748"/>
      <c r="I486" s="735"/>
      <c r="J486" s="734"/>
      <c r="K486" s="748"/>
      <c r="L486" s="735"/>
      <c r="M486" s="734"/>
      <c r="N486" s="735"/>
      <c r="O486" s="734"/>
      <c r="P486" s="735"/>
    </row>
    <row r="487" spans="1:16" ht="12" customHeight="1">
      <c r="A487" s="920"/>
      <c r="B487" s="921"/>
      <c r="C487" s="745"/>
      <c r="D487" s="746"/>
      <c r="E487" s="747"/>
      <c r="F487" s="736"/>
      <c r="G487" s="749"/>
      <c r="H487" s="749"/>
      <c r="I487" s="737"/>
      <c r="J487" s="736"/>
      <c r="K487" s="749"/>
      <c r="L487" s="737"/>
      <c r="M487" s="736"/>
      <c r="N487" s="737"/>
      <c r="O487" s="736"/>
      <c r="P487" s="737"/>
    </row>
    <row r="488" spans="1:16" ht="20.25" customHeight="1">
      <c r="A488" s="632" t="s">
        <v>104</v>
      </c>
      <c r="B488" s="633"/>
      <c r="C488" s="640">
        <f>IF(I196="R","REPORT",K196)</f>
      </c>
      <c r="D488" s="640"/>
      <c r="E488" s="640"/>
      <c r="F488" s="738"/>
      <c r="G488" s="739"/>
      <c r="H488" s="739"/>
      <c r="I488" s="740"/>
      <c r="J488" s="568"/>
      <c r="K488" s="568"/>
      <c r="L488" s="568"/>
      <c r="M488" s="568"/>
      <c r="N488" s="568"/>
      <c r="O488" s="568"/>
      <c r="P488" s="568"/>
    </row>
    <row r="489" spans="1:16" ht="19.5" customHeight="1">
      <c r="A489" s="918" t="s">
        <v>105</v>
      </c>
      <c r="B489" s="919"/>
      <c r="C489" s="640">
        <f>M209</f>
      </c>
      <c r="D489" s="640"/>
      <c r="E489" s="640"/>
      <c r="F489" s="568"/>
      <c r="G489" s="568"/>
      <c r="H489" s="568"/>
      <c r="I489" s="568"/>
      <c r="J489" s="568"/>
      <c r="K489" s="568"/>
      <c r="L489" s="568"/>
      <c r="M489" s="568"/>
      <c r="N489" s="568"/>
      <c r="O489" s="568"/>
      <c r="P489" s="568"/>
    </row>
    <row r="490" spans="1:16" ht="6" customHeight="1">
      <c r="A490" s="920"/>
      <c r="B490" s="921"/>
      <c r="C490" s="640"/>
      <c r="D490" s="640"/>
      <c r="E490" s="640"/>
      <c r="F490" s="568"/>
      <c r="G490" s="568"/>
      <c r="H490" s="568"/>
      <c r="I490" s="568"/>
      <c r="J490" s="568"/>
      <c r="K490" s="568"/>
      <c r="L490" s="568"/>
      <c r="M490" s="568"/>
      <c r="N490" s="568"/>
      <c r="O490" s="568"/>
      <c r="P490" s="568"/>
    </row>
    <row r="491" spans="1:16" ht="12.75" customHeight="1">
      <c r="A491" s="634" t="s">
        <v>205</v>
      </c>
      <c r="B491" s="635"/>
      <c r="C491" s="640"/>
      <c r="D491" s="640"/>
      <c r="E491" s="640"/>
      <c r="F491" s="568"/>
      <c r="G491" s="568"/>
      <c r="H491" s="568"/>
      <c r="I491" s="568"/>
      <c r="J491" s="568"/>
      <c r="K491" s="568"/>
      <c r="L491" s="568"/>
      <c r="M491" s="568"/>
      <c r="N491" s="568"/>
      <c r="O491" s="568"/>
      <c r="P491" s="568"/>
    </row>
    <row r="492" spans="1:16" ht="12.75">
      <c r="A492" s="636"/>
      <c r="B492" s="637"/>
      <c r="C492" s="640"/>
      <c r="D492" s="640"/>
      <c r="E492" s="640"/>
      <c r="F492" s="568"/>
      <c r="G492" s="568"/>
      <c r="H492" s="568"/>
      <c r="I492" s="568"/>
      <c r="J492" s="568"/>
      <c r="K492" s="568"/>
      <c r="L492" s="568"/>
      <c r="M492" s="568"/>
      <c r="N492" s="568"/>
      <c r="O492" s="568"/>
      <c r="P492" s="568"/>
    </row>
    <row r="493" spans="1:16" ht="12.75">
      <c r="A493" s="634" t="s">
        <v>136</v>
      </c>
      <c r="B493" s="635"/>
      <c r="C493" s="640">
        <f>IF(H292="R","REPORT",J292)</f>
      </c>
      <c r="D493" s="640"/>
      <c r="E493" s="640"/>
      <c r="F493" s="568"/>
      <c r="G493" s="568"/>
      <c r="H493" s="568"/>
      <c r="I493" s="568"/>
      <c r="J493" s="568"/>
      <c r="K493" s="568"/>
      <c r="L493" s="568"/>
      <c r="M493" s="568"/>
      <c r="N493" s="568"/>
      <c r="O493" s="568"/>
      <c r="P493" s="568"/>
    </row>
    <row r="494" spans="1:16" ht="13.5" customHeight="1">
      <c r="A494" s="636"/>
      <c r="B494" s="637"/>
      <c r="C494" s="640"/>
      <c r="D494" s="640"/>
      <c r="E494" s="640"/>
      <c r="F494" s="568"/>
      <c r="G494" s="568"/>
      <c r="H494" s="568"/>
      <c r="I494" s="568"/>
      <c r="J494" s="568"/>
      <c r="K494" s="568"/>
      <c r="L494" s="568"/>
      <c r="M494" s="568"/>
      <c r="N494" s="568"/>
      <c r="O494" s="568"/>
      <c r="P494" s="568"/>
    </row>
    <row r="495" spans="1:16" ht="12.75">
      <c r="A495" s="768" t="s">
        <v>137</v>
      </c>
      <c r="B495" s="769"/>
      <c r="C495" s="640">
        <f>O387</f>
      </c>
      <c r="D495" s="640"/>
      <c r="E495" s="640"/>
      <c r="F495" s="568"/>
      <c r="G495" s="568"/>
      <c r="H495" s="568"/>
      <c r="I495" s="568"/>
      <c r="J495" s="568"/>
      <c r="K495" s="568"/>
      <c r="L495" s="568"/>
      <c r="M495" s="568"/>
      <c r="N495" s="568"/>
      <c r="O495" s="568"/>
      <c r="P495" s="568"/>
    </row>
    <row r="496" spans="1:16" ht="12.75">
      <c r="A496" s="770"/>
      <c r="B496" s="771"/>
      <c r="C496" s="640"/>
      <c r="D496" s="640"/>
      <c r="E496" s="640"/>
      <c r="F496" s="568"/>
      <c r="G496" s="568"/>
      <c r="H496" s="568"/>
      <c r="I496" s="568"/>
      <c r="J496" s="568"/>
      <c r="K496" s="568"/>
      <c r="L496" s="568"/>
      <c r="M496" s="568"/>
      <c r="N496" s="568"/>
      <c r="O496" s="568"/>
      <c r="P496" s="568"/>
    </row>
    <row r="497" spans="1:16" ht="21" customHeight="1">
      <c r="A497" s="632" t="s">
        <v>106</v>
      </c>
      <c r="B497" s="633"/>
      <c r="C497" s="640">
        <f>M406</f>
      </c>
      <c r="D497" s="640"/>
      <c r="E497" s="640"/>
      <c r="F497" s="568"/>
      <c r="G497" s="568"/>
      <c r="H497" s="568"/>
      <c r="I497" s="568"/>
      <c r="J497" s="568"/>
      <c r="K497" s="568"/>
      <c r="L497" s="568"/>
      <c r="M497" s="568"/>
      <c r="N497" s="568"/>
      <c r="O497" s="568"/>
      <c r="P497" s="568"/>
    </row>
    <row r="498" spans="1:16" ht="12.75" customHeight="1">
      <c r="A498" s="750" t="s">
        <v>206</v>
      </c>
      <c r="B498" s="751"/>
      <c r="C498" s="640"/>
      <c r="D498" s="640"/>
      <c r="E498" s="640"/>
      <c r="F498" s="568"/>
      <c r="G498" s="568"/>
      <c r="H498" s="568"/>
      <c r="I498" s="568"/>
      <c r="J498" s="568"/>
      <c r="K498" s="568"/>
      <c r="L498" s="568"/>
      <c r="M498" s="568"/>
      <c r="N498" s="568"/>
      <c r="O498" s="568"/>
      <c r="P498" s="568"/>
    </row>
    <row r="499" spans="1:16" ht="12.75">
      <c r="A499" s="752"/>
      <c r="B499" s="753"/>
      <c r="C499" s="640"/>
      <c r="D499" s="640"/>
      <c r="E499" s="640"/>
      <c r="F499" s="568"/>
      <c r="G499" s="568"/>
      <c r="H499" s="568"/>
      <c r="I499" s="568"/>
      <c r="J499" s="568"/>
      <c r="K499" s="568"/>
      <c r="L499" s="568"/>
      <c r="M499" s="568"/>
      <c r="N499" s="568"/>
      <c r="O499" s="568"/>
      <c r="P499" s="568"/>
    </row>
    <row r="500" spans="1:16" ht="12.75">
      <c r="A500" s="754"/>
      <c r="B500" s="755"/>
      <c r="C500" s="640"/>
      <c r="D500" s="640"/>
      <c r="E500" s="640"/>
      <c r="F500" s="568"/>
      <c r="G500" s="568"/>
      <c r="H500" s="568"/>
      <c r="I500" s="568"/>
      <c r="J500" s="568"/>
      <c r="K500" s="568"/>
      <c r="L500" s="568"/>
      <c r="M500" s="568"/>
      <c r="N500" s="568"/>
      <c r="O500" s="568"/>
      <c r="P500" s="568"/>
    </row>
    <row r="501" spans="1:16" ht="7.5" customHeight="1">
      <c r="A501" s="550" t="s">
        <v>213</v>
      </c>
      <c r="B501" s="551"/>
      <c r="C501" s="640"/>
      <c r="D501" s="640"/>
      <c r="E501" s="640"/>
      <c r="F501" s="568"/>
      <c r="G501" s="568"/>
      <c r="H501" s="568"/>
      <c r="I501" s="568"/>
      <c r="J501" s="568"/>
      <c r="K501" s="568"/>
      <c r="L501" s="568"/>
      <c r="M501" s="568"/>
      <c r="N501" s="568"/>
      <c r="O501" s="568"/>
      <c r="P501" s="568"/>
    </row>
    <row r="502" spans="1:16" ht="12.75">
      <c r="A502" s="552"/>
      <c r="B502" s="553"/>
      <c r="C502" s="640"/>
      <c r="D502" s="640"/>
      <c r="E502" s="640"/>
      <c r="F502" s="568"/>
      <c r="G502" s="568"/>
      <c r="H502" s="568"/>
      <c r="I502" s="568"/>
      <c r="J502" s="568"/>
      <c r="K502" s="568"/>
      <c r="L502" s="568"/>
      <c r="M502" s="568"/>
      <c r="N502" s="568"/>
      <c r="O502" s="568"/>
      <c r="P502" s="568"/>
    </row>
    <row r="503" spans="1:16" ht="6.75" customHeight="1">
      <c r="A503" s="554"/>
      <c r="B503" s="555"/>
      <c r="C503" s="640"/>
      <c r="D503" s="640"/>
      <c r="E503" s="640"/>
      <c r="F503" s="568"/>
      <c r="G503" s="568"/>
      <c r="H503" s="568"/>
      <c r="I503" s="568"/>
      <c r="J503" s="568"/>
      <c r="K503" s="568"/>
      <c r="L503" s="568"/>
      <c r="M503" s="568"/>
      <c r="N503" s="568"/>
      <c r="O503" s="568"/>
      <c r="P503" s="568"/>
    </row>
    <row r="504" spans="1:16" ht="12.75">
      <c r="A504" s="634" t="s">
        <v>214</v>
      </c>
      <c r="B504" s="635"/>
      <c r="C504" s="757" t="str">
        <f>N448</f>
        <v>Néant</v>
      </c>
      <c r="D504" s="758"/>
      <c r="E504" s="759"/>
      <c r="F504" s="568"/>
      <c r="G504" s="568"/>
      <c r="H504" s="568"/>
      <c r="I504" s="568"/>
      <c r="J504" s="568"/>
      <c r="K504" s="568"/>
      <c r="L504" s="568"/>
      <c r="M504" s="568"/>
      <c r="N504" s="568"/>
      <c r="O504" s="568"/>
      <c r="P504" s="568"/>
    </row>
    <row r="505" spans="1:16" ht="12.75">
      <c r="A505" s="772"/>
      <c r="B505" s="773"/>
      <c r="C505" s="760"/>
      <c r="D505" s="761"/>
      <c r="E505" s="762"/>
      <c r="F505" s="568"/>
      <c r="G505" s="568"/>
      <c r="H505" s="568"/>
      <c r="I505" s="568"/>
      <c r="J505" s="568"/>
      <c r="K505" s="568"/>
      <c r="L505" s="568"/>
      <c r="M505" s="568"/>
      <c r="N505" s="568"/>
      <c r="O505" s="568"/>
      <c r="P505" s="568"/>
    </row>
    <row r="506" spans="1:16" ht="12.75">
      <c r="A506" s="772"/>
      <c r="B506" s="773"/>
      <c r="C506" s="760"/>
      <c r="D506" s="761"/>
      <c r="E506" s="762"/>
      <c r="F506" s="568"/>
      <c r="G506" s="568"/>
      <c r="H506" s="568"/>
      <c r="I506" s="568"/>
      <c r="J506" s="568"/>
      <c r="K506" s="568"/>
      <c r="L506" s="568"/>
      <c r="M506" s="568"/>
      <c r="N506" s="568"/>
      <c r="O506" s="568"/>
      <c r="P506" s="568"/>
    </row>
    <row r="507" spans="1:16" ht="12.75">
      <c r="A507" s="772"/>
      <c r="B507" s="773"/>
      <c r="C507" s="760"/>
      <c r="D507" s="761"/>
      <c r="E507" s="762"/>
      <c r="F507" s="568"/>
      <c r="G507" s="568"/>
      <c r="H507" s="568"/>
      <c r="I507" s="568"/>
      <c r="J507" s="568"/>
      <c r="K507" s="568"/>
      <c r="L507" s="568"/>
      <c r="M507" s="568"/>
      <c r="N507" s="568"/>
      <c r="O507" s="568"/>
      <c r="P507" s="568"/>
    </row>
    <row r="508" spans="1:16" ht="12.75">
      <c r="A508" s="772"/>
      <c r="B508" s="773"/>
      <c r="C508" s="760"/>
      <c r="D508" s="761"/>
      <c r="E508" s="762"/>
      <c r="F508" s="568"/>
      <c r="G508" s="568"/>
      <c r="H508" s="568"/>
      <c r="I508" s="568"/>
      <c r="J508" s="568"/>
      <c r="K508" s="568"/>
      <c r="L508" s="568"/>
      <c r="M508" s="568"/>
      <c r="N508" s="568"/>
      <c r="O508" s="568"/>
      <c r="P508" s="568"/>
    </row>
    <row r="509" spans="1:16" ht="12.75">
      <c r="A509" s="636"/>
      <c r="B509" s="637"/>
      <c r="C509" s="763"/>
      <c r="D509" s="764"/>
      <c r="E509" s="765"/>
      <c r="F509" s="568"/>
      <c r="G509" s="568"/>
      <c r="H509" s="568"/>
      <c r="I509" s="568"/>
      <c r="J509" s="568"/>
      <c r="K509" s="568"/>
      <c r="L509" s="568"/>
      <c r="M509" s="568"/>
      <c r="N509" s="568"/>
      <c r="O509" s="568"/>
      <c r="P509" s="568"/>
    </row>
    <row r="510" spans="1:16" ht="12.75" customHeight="1">
      <c r="A510" s="613" t="s">
        <v>215</v>
      </c>
      <c r="B510" s="614"/>
      <c r="C510" s="640"/>
      <c r="D510" s="640"/>
      <c r="E510" s="640"/>
      <c r="F510" s="568"/>
      <c r="G510" s="568"/>
      <c r="H510" s="568"/>
      <c r="I510" s="568"/>
      <c r="J510" s="568"/>
      <c r="K510" s="568"/>
      <c r="L510" s="568"/>
      <c r="M510" s="568"/>
      <c r="N510" s="568"/>
      <c r="O510" s="568"/>
      <c r="P510" s="568"/>
    </row>
    <row r="511" spans="1:16" ht="12.75">
      <c r="A511" s="615"/>
      <c r="B511" s="616"/>
      <c r="C511" s="640"/>
      <c r="D511" s="640"/>
      <c r="E511" s="640"/>
      <c r="F511" s="568"/>
      <c r="G511" s="568"/>
      <c r="H511" s="568"/>
      <c r="I511" s="568"/>
      <c r="J511" s="568"/>
      <c r="K511" s="568"/>
      <c r="L511" s="568"/>
      <c r="M511" s="568"/>
      <c r="N511" s="568"/>
      <c r="O511" s="568"/>
      <c r="P511" s="568"/>
    </row>
    <row r="512" spans="1:16" ht="12.75">
      <c r="A512" s="617"/>
      <c r="B512" s="618"/>
      <c r="C512" s="640"/>
      <c r="D512" s="640"/>
      <c r="E512" s="640"/>
      <c r="F512" s="568"/>
      <c r="G512" s="568"/>
      <c r="H512" s="568"/>
      <c r="I512" s="568"/>
      <c r="J512" s="568"/>
      <c r="K512" s="568"/>
      <c r="L512" s="568"/>
      <c r="M512" s="568"/>
      <c r="N512" s="568"/>
      <c r="O512" s="568"/>
      <c r="P512" s="568"/>
    </row>
    <row r="513" spans="1:16" ht="25.5" customHeight="1">
      <c r="A513" s="648" t="s">
        <v>22</v>
      </c>
      <c r="B513" s="649"/>
      <c r="C513" s="619" t="str">
        <f>IF(SUM(C486:E512)&gt;0,SUM(C486:E512),"Néant")</f>
        <v>Néant</v>
      </c>
      <c r="D513" s="619"/>
      <c r="E513" s="619"/>
      <c r="F513" s="767">
        <f>SUM(F486:I512)</f>
        <v>0</v>
      </c>
      <c r="G513" s="767"/>
      <c r="H513" s="767"/>
      <c r="I513" s="767"/>
      <c r="J513" s="767">
        <f>SUM(J486:L512)</f>
        <v>0</v>
      </c>
      <c r="K513" s="767"/>
      <c r="L513" s="767"/>
      <c r="M513" s="767">
        <f>SUM(M486:N512)</f>
        <v>0</v>
      </c>
      <c r="N513" s="767"/>
      <c r="O513" s="767">
        <f>SUM(O486:P512)</f>
        <v>0</v>
      </c>
      <c r="P513" s="767"/>
    </row>
    <row r="514" spans="1:16" ht="12.75">
      <c r="A514" s="94"/>
      <c r="B514" s="94"/>
      <c r="C514" s="94"/>
      <c r="D514" s="94"/>
      <c r="E514" s="94"/>
      <c r="F514" s="94"/>
      <c r="G514" s="94"/>
      <c r="H514" s="94"/>
      <c r="I514" s="94"/>
      <c r="J514" s="94"/>
      <c r="K514" s="94"/>
      <c r="L514" s="94"/>
      <c r="M514" s="94"/>
      <c r="N514" s="94"/>
      <c r="O514" s="94"/>
      <c r="P514" s="94"/>
    </row>
    <row r="515" spans="1:16" ht="15.75" customHeight="1">
      <c r="A515" s="620" t="s">
        <v>212</v>
      </c>
      <c r="B515" s="620"/>
      <c r="C515" s="620"/>
      <c r="D515" s="343"/>
      <c r="E515" s="140"/>
      <c r="F515" s="94"/>
      <c r="G515" s="94"/>
      <c r="H515" s="94"/>
      <c r="I515" s="94"/>
      <c r="J515" s="94"/>
      <c r="K515" s="107" t="s">
        <v>42</v>
      </c>
      <c r="L515" s="94"/>
      <c r="M515" s="94"/>
      <c r="N515" s="94"/>
      <c r="O515" s="94"/>
      <c r="P515" s="94"/>
    </row>
    <row r="516" spans="1:16" ht="15.75" customHeight="1">
      <c r="A516" s="94"/>
      <c r="B516" s="94"/>
      <c r="C516" s="94"/>
      <c r="D516" s="94"/>
      <c r="E516" s="94"/>
      <c r="F516" s="94"/>
      <c r="G516" s="94"/>
      <c r="H516" s="94"/>
      <c r="I516" s="94"/>
      <c r="J516" s="94"/>
      <c r="K516" s="107" t="s">
        <v>207</v>
      </c>
      <c r="L516" s="94"/>
      <c r="M516" s="94"/>
      <c r="N516" s="94"/>
      <c r="O516" s="94"/>
      <c r="P516" s="94"/>
    </row>
    <row r="517" spans="1:16" ht="20.25" customHeight="1">
      <c r="A517" s="107" t="s">
        <v>38</v>
      </c>
      <c r="B517" s="94"/>
      <c r="C517" s="94"/>
      <c r="D517" s="147"/>
      <c r="E517" s="147"/>
      <c r="F517" s="147"/>
      <c r="J517" s="94"/>
      <c r="K517" s="107" t="s">
        <v>43</v>
      </c>
      <c r="L517" s="94"/>
      <c r="M517" s="94"/>
      <c r="N517" s="94"/>
      <c r="O517" s="94"/>
      <c r="P517" s="94"/>
    </row>
    <row r="518" spans="1:16" ht="20.25" customHeight="1">
      <c r="A518" s="107" t="s">
        <v>208</v>
      </c>
      <c r="B518" s="94"/>
      <c r="C518" s="94"/>
      <c r="D518" s="774"/>
      <c r="E518" s="774"/>
      <c r="J518" s="94"/>
      <c r="L518" s="94"/>
      <c r="M518" s="94"/>
      <c r="N518" s="94"/>
      <c r="O518" s="94"/>
      <c r="P518" s="94"/>
    </row>
    <row r="519" spans="1:16" ht="18.75" customHeight="1">
      <c r="A519" s="81" t="s">
        <v>39</v>
      </c>
      <c r="B519" s="94"/>
      <c r="C519" s="94"/>
      <c r="D519" s="254"/>
      <c r="E519" s="255"/>
      <c r="F519" s="255"/>
      <c r="G519" s="255"/>
      <c r="H519" s="255"/>
      <c r="I519" s="256"/>
      <c r="J519" s="94"/>
      <c r="K519" s="94"/>
      <c r="L519" s="94"/>
      <c r="M519" s="94"/>
      <c r="N519" s="94"/>
      <c r="O519" s="94"/>
      <c r="P519" s="94"/>
    </row>
    <row r="520" spans="1:16" ht="18.75" customHeight="1">
      <c r="A520" s="81" t="s">
        <v>40</v>
      </c>
      <c r="B520" s="94"/>
      <c r="C520" s="94"/>
      <c r="D520" s="254"/>
      <c r="E520" s="256"/>
      <c r="F520" s="147"/>
      <c r="G520" s="255"/>
      <c r="H520" s="255"/>
      <c r="I520" s="256"/>
      <c r="J520" s="94"/>
      <c r="K520" s="94"/>
      <c r="L520" s="94"/>
      <c r="M520" s="94"/>
      <c r="N520" s="94"/>
      <c r="O520" s="94"/>
      <c r="P520" s="94"/>
    </row>
    <row r="521" spans="1:16" ht="13.5" customHeight="1">
      <c r="A521" s="94"/>
      <c r="B521" s="94"/>
      <c r="C521" s="94"/>
      <c r="D521" s="766" t="s">
        <v>107</v>
      </c>
      <c r="E521" s="766"/>
      <c r="F521" s="119" t="s">
        <v>53</v>
      </c>
      <c r="G521" s="766" t="s">
        <v>49</v>
      </c>
      <c r="H521" s="766"/>
      <c r="I521" s="766"/>
      <c r="J521" s="94"/>
      <c r="K521" s="203" t="s">
        <v>112</v>
      </c>
      <c r="L521" s="257" t="str">
        <f>+CONCATENATE(D515,",")</f>
        <v>,</v>
      </c>
      <c r="M521" s="119" t="s">
        <v>320</v>
      </c>
      <c r="N521" s="756">
        <f ca="1">TODAY()</f>
        <v>44332</v>
      </c>
      <c r="O521" s="756"/>
      <c r="P521" s="94"/>
    </row>
    <row r="522" spans="1:16" ht="7.5" customHeight="1">
      <c r="A522" s="94"/>
      <c r="B522" s="94"/>
      <c r="C522" s="94"/>
      <c r="D522" s="94"/>
      <c r="E522" s="94"/>
      <c r="F522" s="94"/>
      <c r="G522" s="94"/>
      <c r="H522" s="94"/>
      <c r="I522" s="94"/>
      <c r="J522" s="94"/>
      <c r="P522" s="94"/>
    </row>
    <row r="523" spans="1:16" ht="26.25" customHeight="1">
      <c r="A523" s="94"/>
      <c r="B523" s="94"/>
      <c r="C523" s="107" t="s">
        <v>41</v>
      </c>
      <c r="D523" s="94"/>
      <c r="E523" s="94"/>
      <c r="F523" s="94"/>
      <c r="G523" s="94"/>
      <c r="H523" s="94"/>
      <c r="I523" s="94"/>
      <c r="J523" s="94"/>
      <c r="L523" s="107" t="s">
        <v>44</v>
      </c>
      <c r="P523" s="94"/>
    </row>
    <row r="524" spans="1:16" ht="18.75" customHeight="1">
      <c r="A524" s="94"/>
      <c r="B524" s="94"/>
      <c r="C524" s="157"/>
      <c r="D524" s="94"/>
      <c r="E524" s="94"/>
      <c r="F524" s="94"/>
      <c r="G524" s="94"/>
      <c r="H524" s="94"/>
      <c r="I524" s="94"/>
      <c r="J524" s="94"/>
      <c r="K524" s="94"/>
      <c r="L524" s="157"/>
      <c r="M524" s="94"/>
      <c r="N524" s="94"/>
      <c r="O524" s="94"/>
      <c r="P524" s="94"/>
    </row>
    <row r="525" spans="1:16" ht="21.75" customHeight="1">
      <c r="A525" s="94"/>
      <c r="B525" s="94"/>
      <c r="C525" s="94"/>
      <c r="D525" s="94"/>
      <c r="E525" s="94"/>
      <c r="F525" s="94"/>
      <c r="G525" s="94"/>
      <c r="H525" s="94"/>
      <c r="I525" s="94"/>
      <c r="J525" s="94"/>
      <c r="K525" s="94"/>
      <c r="L525" s="94"/>
      <c r="M525" s="94"/>
      <c r="N525" s="94"/>
      <c r="O525" s="94"/>
      <c r="P525" s="94"/>
    </row>
    <row r="526" spans="1:16" ht="12.75">
      <c r="A526" s="94"/>
      <c r="B526" s="94"/>
      <c r="C526" s="94"/>
      <c r="D526" s="94"/>
      <c r="E526" s="94"/>
      <c r="F526" s="94"/>
      <c r="G526" s="94"/>
      <c r="H526" s="94"/>
      <c r="I526" s="94"/>
      <c r="J526" s="94"/>
      <c r="K526" s="94"/>
      <c r="L526" s="94"/>
      <c r="M526" s="94"/>
      <c r="N526" s="94"/>
      <c r="O526" s="94"/>
      <c r="P526" s="94"/>
    </row>
    <row r="527" ht="12.75"/>
    <row r="528" ht="12.75"/>
    <row r="529" ht="12.75"/>
    <row r="530" ht="12.75"/>
    <row r="531" ht="12.75"/>
    <row r="532" ht="12.75"/>
    <row r="533" ht="12.75"/>
    <row r="534" ht="12.75"/>
    <row r="535" ht="12.75"/>
    <row r="536" ht="12.75"/>
    <row r="537" ht="12.75"/>
    <row r="538" ht="12.75"/>
    <row r="539" ht="12.75"/>
    <row r="540" ht="12.75">
      <c r="A540" s="156"/>
    </row>
    <row r="541" ht="15">
      <c r="A541" s="140" t="s">
        <v>45</v>
      </c>
    </row>
    <row r="542" spans="1:16" ht="24.75" customHeight="1">
      <c r="A542" s="493" t="s">
        <v>321</v>
      </c>
      <c r="B542" s="493"/>
      <c r="C542" s="493"/>
      <c r="D542" s="493"/>
      <c r="E542" s="493"/>
      <c r="F542" s="493"/>
      <c r="G542" s="493"/>
      <c r="H542" s="493"/>
      <c r="I542" s="493"/>
      <c r="J542" s="493"/>
      <c r="K542" s="493"/>
      <c r="L542" s="493"/>
      <c r="M542" s="493"/>
      <c r="N542" s="493"/>
      <c r="O542" s="493"/>
      <c r="P542" s="493"/>
    </row>
    <row r="543" s="493" customFormat="1" ht="12.75" customHeight="1">
      <c r="A543" s="493" t="s">
        <v>209</v>
      </c>
    </row>
    <row r="544" spans="1:16" ht="12.75">
      <c r="A544" s="775" t="s">
        <v>210</v>
      </c>
      <c r="B544" s="775"/>
      <c r="C544" s="775"/>
      <c r="D544" s="775"/>
      <c r="E544" s="775"/>
      <c r="F544" s="775"/>
      <c r="G544" s="775"/>
      <c r="H544" s="775"/>
      <c r="I544" s="775"/>
      <c r="J544" s="775"/>
      <c r="K544" s="775"/>
      <c r="L544" s="775"/>
      <c r="M544" s="775"/>
      <c r="N544" s="775"/>
      <c r="O544" s="775"/>
      <c r="P544" s="775"/>
    </row>
    <row r="545" ht="12.75">
      <c r="A545" s="81" t="s">
        <v>46</v>
      </c>
    </row>
    <row r="546" ht="12.75">
      <c r="A546" s="81" t="s">
        <v>47</v>
      </c>
    </row>
    <row r="547" spans="1:16" ht="14.25">
      <c r="A547" s="156"/>
      <c r="P547" s="96" t="s">
        <v>484</v>
      </c>
    </row>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7" ht="12.75"/>
    <row r="579" ht="12.75"/>
    <row r="580" ht="12.75"/>
    <row r="581" ht="12.75"/>
    <row r="582" ht="12.75"/>
    <row r="583" ht="12.75"/>
    <row r="584" ht="12.75"/>
    <row r="585" ht="12.75"/>
    <row r="586" ht="12.75"/>
    <row r="587" ht="12.75"/>
    <row r="588" ht="12.75"/>
    <row r="589" ht="12.75"/>
    <row r="590" ht="12.75"/>
    <row r="591" ht="12.75"/>
    <row r="593" ht="12.75"/>
    <row r="594" ht="12.75"/>
    <row r="595" ht="12.75"/>
    <row r="596" ht="12.75"/>
    <row r="597" ht="12.75"/>
    <row r="598" ht="12.75"/>
    <row r="599" ht="12.75"/>
    <row r="602" ht="12.75"/>
    <row r="603" ht="12.75"/>
    <row r="604" ht="12.75"/>
    <row r="605" ht="12.75"/>
    <row r="606" ht="12.75"/>
    <row r="607" ht="12.75"/>
    <row r="608" ht="12.75"/>
    <row r="612" ht="12.75"/>
    <row r="614" ht="12.75"/>
    <row r="616" ht="12.75"/>
    <row r="617" ht="12.75"/>
    <row r="618" ht="12.75"/>
    <row r="619" ht="12.75"/>
    <row r="620" ht="12.75"/>
    <row r="621" ht="12.75"/>
    <row r="622" ht="12.75"/>
    <row r="623"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4" ht="12.75"/>
    <row r="645" ht="12.75"/>
    <row r="646" ht="12.75"/>
    <row r="647" ht="12.75"/>
    <row r="648" ht="12.75"/>
    <row r="649" ht="12.75"/>
    <row r="650" ht="12.75"/>
    <row r="651" ht="12.75"/>
    <row r="652" ht="12.75"/>
    <row r="653" ht="12.75"/>
    <row r="654" ht="12.75"/>
    <row r="655" ht="12.75"/>
    <row r="656" ht="12.75"/>
    <row r="660" ht="12.75"/>
    <row r="661" ht="12.75"/>
    <row r="662" ht="12.75"/>
    <row r="663" ht="12.75"/>
    <row r="664" ht="12.75"/>
    <row r="665" ht="12.75"/>
    <row r="666" ht="12.75"/>
    <row r="667" ht="12.75"/>
    <row r="668" ht="12.75"/>
    <row r="669" ht="12.75"/>
    <row r="670"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sheetData>
  <sheetProtection selectLockedCells="1"/>
  <mergeCells count="773">
    <mergeCell ref="N138:P138"/>
    <mergeCell ref="A142:I142"/>
    <mergeCell ref="J142:L142"/>
    <mergeCell ref="N142:P142"/>
    <mergeCell ref="J139:L139"/>
    <mergeCell ref="N139:P139"/>
    <mergeCell ref="J140:L140"/>
    <mergeCell ref="N140:P140"/>
    <mergeCell ref="A96:I96"/>
    <mergeCell ref="J96:L96"/>
    <mergeCell ref="N96:P96"/>
    <mergeCell ref="A98:I98"/>
    <mergeCell ref="A107:I107"/>
    <mergeCell ref="J107:L107"/>
    <mergeCell ref="N107:P107"/>
    <mergeCell ref="N98:P98"/>
    <mergeCell ref="J106:L106"/>
    <mergeCell ref="N106:P106"/>
    <mergeCell ref="A85:I85"/>
    <mergeCell ref="N88:P88"/>
    <mergeCell ref="A93:I94"/>
    <mergeCell ref="J93:L94"/>
    <mergeCell ref="M93:M94"/>
    <mergeCell ref="N93:P94"/>
    <mergeCell ref="J89:L89"/>
    <mergeCell ref="N89:P89"/>
    <mergeCell ref="J90:L90"/>
    <mergeCell ref="N90:P90"/>
    <mergeCell ref="J79:L79"/>
    <mergeCell ref="J91:L91"/>
    <mergeCell ref="N91:P91"/>
    <mergeCell ref="J82:L82"/>
    <mergeCell ref="N82:P82"/>
    <mergeCell ref="J83:L83"/>
    <mergeCell ref="N83:P83"/>
    <mergeCell ref="J77:L77"/>
    <mergeCell ref="N77:P77"/>
    <mergeCell ref="N79:P79"/>
    <mergeCell ref="J85:L85"/>
    <mergeCell ref="N85:P85"/>
    <mergeCell ref="J75:L75"/>
    <mergeCell ref="J76:L76"/>
    <mergeCell ref="J78:L78"/>
    <mergeCell ref="N75:P75"/>
    <mergeCell ref="N78:P78"/>
    <mergeCell ref="A71:I71"/>
    <mergeCell ref="J71:L71"/>
    <mergeCell ref="N71:P71"/>
    <mergeCell ref="J73:L73"/>
    <mergeCell ref="N73:P73"/>
    <mergeCell ref="J74:L74"/>
    <mergeCell ref="N74:P74"/>
    <mergeCell ref="A45:I45"/>
    <mergeCell ref="J45:L45"/>
    <mergeCell ref="N45:P45"/>
    <mergeCell ref="A34:I34"/>
    <mergeCell ref="N34:P34"/>
    <mergeCell ref="J53:L53"/>
    <mergeCell ref="N53:P53"/>
    <mergeCell ref="N68:P69"/>
    <mergeCell ref="J70:L70"/>
    <mergeCell ref="J34:L34"/>
    <mergeCell ref="J39:L39"/>
    <mergeCell ref="N39:P39"/>
    <mergeCell ref="J40:L40"/>
    <mergeCell ref="N40:P40"/>
    <mergeCell ref="A49:I49"/>
    <mergeCell ref="J68:L69"/>
    <mergeCell ref="M238:N238"/>
    <mergeCell ref="O255:P255"/>
    <mergeCell ref="O275:P275"/>
    <mergeCell ref="A9:E10"/>
    <mergeCell ref="K238:L239"/>
    <mergeCell ref="M275:N275"/>
    <mergeCell ref="L9:M10"/>
    <mergeCell ref="O256:P256"/>
    <mergeCell ref="M242:N242"/>
    <mergeCell ref="A302:P302"/>
    <mergeCell ref="M213:N213"/>
    <mergeCell ref="O213:P213"/>
    <mergeCell ref="G241:J241"/>
    <mergeCell ref="G217:J217"/>
    <mergeCell ref="M284:P284"/>
    <mergeCell ref="O270:P270"/>
    <mergeCell ref="O271:P271"/>
    <mergeCell ref="J187:K187"/>
    <mergeCell ref="O308:P308"/>
    <mergeCell ref="K309:L311"/>
    <mergeCell ref="M309:N311"/>
    <mergeCell ref="O309:P311"/>
    <mergeCell ref="K264:L264"/>
    <mergeCell ref="O238:P239"/>
    <mergeCell ref="O269:P269"/>
    <mergeCell ref="M273:N273"/>
    <mergeCell ref="M283:P283"/>
    <mergeCell ref="N108:P108"/>
    <mergeCell ref="O312:P312"/>
    <mergeCell ref="B391:J393"/>
    <mergeCell ref="A11:E11"/>
    <mergeCell ref="F9:J10"/>
    <mergeCell ref="F11:J11"/>
    <mergeCell ref="K9:K10"/>
    <mergeCell ref="A275:L275"/>
    <mergeCell ref="J49:L49"/>
    <mergeCell ref="J279:L279"/>
    <mergeCell ref="N146:P146"/>
    <mergeCell ref="M264:N264"/>
    <mergeCell ref="M194:N194"/>
    <mergeCell ref="J188:K188"/>
    <mergeCell ref="J105:L105"/>
    <mergeCell ref="N105:P105"/>
    <mergeCell ref="M184:N185"/>
    <mergeCell ref="N131:P131"/>
    <mergeCell ref="J132:L132"/>
    <mergeCell ref="J108:L108"/>
    <mergeCell ref="N101:P101"/>
    <mergeCell ref="M286:P286"/>
    <mergeCell ref="G270:J270"/>
    <mergeCell ref="N144:P144"/>
    <mergeCell ref="O260:P260"/>
    <mergeCell ref="J110:L110"/>
    <mergeCell ref="A132:I132"/>
    <mergeCell ref="N132:P132"/>
    <mergeCell ref="A134:I134"/>
    <mergeCell ref="J146:L146"/>
    <mergeCell ref="A64:P64"/>
    <mergeCell ref="A114:I114"/>
    <mergeCell ref="N70:P70"/>
    <mergeCell ref="J99:L99"/>
    <mergeCell ref="N110:P110"/>
    <mergeCell ref="N112:P112"/>
    <mergeCell ref="J86:L86"/>
    <mergeCell ref="N87:P87"/>
    <mergeCell ref="J112:L112"/>
    <mergeCell ref="N100:P100"/>
    <mergeCell ref="A493:B494"/>
    <mergeCell ref="G252:J252"/>
    <mergeCell ref="A238:F239"/>
    <mergeCell ref="A220:L220"/>
    <mergeCell ref="G255:J255"/>
    <mergeCell ref="G243:J243"/>
    <mergeCell ref="A486:B487"/>
    <mergeCell ref="A489:B490"/>
    <mergeCell ref="J30:L30"/>
    <mergeCell ref="I2:O3"/>
    <mergeCell ref="M187:N187"/>
    <mergeCell ref="M188:N188"/>
    <mergeCell ref="J36:L36"/>
    <mergeCell ref="J37:L37"/>
    <mergeCell ref="J38:L38"/>
    <mergeCell ref="N22:P22"/>
    <mergeCell ref="I25:J25"/>
    <mergeCell ref="J47:L47"/>
    <mergeCell ref="J42:L42"/>
    <mergeCell ref="J43:L43"/>
    <mergeCell ref="G218:J218"/>
    <mergeCell ref="O214:P214"/>
    <mergeCell ref="G214:J214"/>
    <mergeCell ref="K215:L215"/>
    <mergeCell ref="N49:P49"/>
    <mergeCell ref="N51:P51"/>
    <mergeCell ref="N86:P86"/>
    <mergeCell ref="J87:L87"/>
    <mergeCell ref="A213:F213"/>
    <mergeCell ref="A110:I110"/>
    <mergeCell ref="A104:I104"/>
    <mergeCell ref="J147:L147"/>
    <mergeCell ref="G22:H24"/>
    <mergeCell ref="A22:A24"/>
    <mergeCell ref="A112:I112"/>
    <mergeCell ref="A30:I30"/>
    <mergeCell ref="A29:I29"/>
    <mergeCell ref="A27:P27"/>
    <mergeCell ref="B25:C25"/>
    <mergeCell ref="D25:F25"/>
    <mergeCell ref="N29:P29"/>
    <mergeCell ref="G25:H25"/>
    <mergeCell ref="A15:C15"/>
    <mergeCell ref="I22:J24"/>
    <mergeCell ref="B22:C24"/>
    <mergeCell ref="A20:M20"/>
    <mergeCell ref="J17:L17"/>
    <mergeCell ref="B17:I17"/>
    <mergeCell ref="A14:E14"/>
    <mergeCell ref="D15:P15"/>
    <mergeCell ref="F14:P14"/>
    <mergeCell ref="M22:M24"/>
    <mergeCell ref="D22:F24"/>
    <mergeCell ref="A47:I47"/>
    <mergeCell ref="A32:I32"/>
    <mergeCell ref="J32:L32"/>
    <mergeCell ref="N32:P32"/>
    <mergeCell ref="N30:P30"/>
    <mergeCell ref="N36:P36"/>
    <mergeCell ref="N37:P37"/>
    <mergeCell ref="N38:P38"/>
    <mergeCell ref="N42:P42"/>
    <mergeCell ref="N43:P43"/>
    <mergeCell ref="N47:P47"/>
    <mergeCell ref="J51:L51"/>
    <mergeCell ref="J102:L102"/>
    <mergeCell ref="N102:P102"/>
    <mergeCell ref="J98:L98"/>
    <mergeCell ref="A68:I69"/>
    <mergeCell ref="M68:M69"/>
    <mergeCell ref="J88:L88"/>
    <mergeCell ref="J100:L100"/>
    <mergeCell ref="N99:P99"/>
    <mergeCell ref="J101:L101"/>
    <mergeCell ref="G251:J251"/>
    <mergeCell ref="O251:P251"/>
    <mergeCell ref="K196:L196"/>
    <mergeCell ref="O187:P187"/>
    <mergeCell ref="O252:P252"/>
    <mergeCell ref="M241:N241"/>
    <mergeCell ref="K218:L218"/>
    <mergeCell ref="M208:P208"/>
    <mergeCell ref="M209:P209"/>
    <mergeCell ref="G238:J239"/>
    <mergeCell ref="A193:I193"/>
    <mergeCell ref="A149:I149"/>
    <mergeCell ref="A151:I151"/>
    <mergeCell ref="B102:I102"/>
    <mergeCell ref="O184:P185"/>
    <mergeCell ref="J134:L134"/>
    <mergeCell ref="N147:P147"/>
    <mergeCell ref="J153:L153"/>
    <mergeCell ref="N153:P153"/>
    <mergeCell ref="J114:L114"/>
    <mergeCell ref="G208:L208"/>
    <mergeCell ref="O194:P194"/>
    <mergeCell ref="A184:I185"/>
    <mergeCell ref="A190:I190"/>
    <mergeCell ref="A155:L155"/>
    <mergeCell ref="A129:P129"/>
    <mergeCell ref="O192:P192"/>
    <mergeCell ref="A171:P171"/>
    <mergeCell ref="A176:P176"/>
    <mergeCell ref="N155:P155"/>
    <mergeCell ref="N114:P114"/>
    <mergeCell ref="A131:I131"/>
    <mergeCell ref="A383:I383"/>
    <mergeCell ref="M383:N383"/>
    <mergeCell ref="A408:P408"/>
    <mergeCell ref="K241:L241"/>
    <mergeCell ref="K242:L242"/>
    <mergeCell ref="K243:L243"/>
    <mergeCell ref="K260:L260"/>
    <mergeCell ref="A194:L194"/>
    <mergeCell ref="M239:N239"/>
    <mergeCell ref="A230:P230"/>
    <mergeCell ref="G215:J215"/>
    <mergeCell ref="A199:J199"/>
    <mergeCell ref="A208:F208"/>
    <mergeCell ref="J278:L278"/>
    <mergeCell ref="J277:L277"/>
    <mergeCell ref="K217:L217"/>
    <mergeCell ref="G260:J260"/>
    <mergeCell ref="G242:J242"/>
    <mergeCell ref="G248:J248"/>
    <mergeCell ref="K245:L245"/>
    <mergeCell ref="A231:P231"/>
    <mergeCell ref="G266:J266"/>
    <mergeCell ref="M243:N243"/>
    <mergeCell ref="M318:N318"/>
    <mergeCell ref="A308:J308"/>
    <mergeCell ref="M313:N313"/>
    <mergeCell ref="M312:N312"/>
    <mergeCell ref="K313:L313"/>
    <mergeCell ref="J325:L325"/>
    <mergeCell ref="G256:J256"/>
    <mergeCell ref="M297:P297"/>
    <mergeCell ref="M296:P296"/>
    <mergeCell ref="J292:L292"/>
    <mergeCell ref="M288:P288"/>
    <mergeCell ref="M290:P290"/>
    <mergeCell ref="A294:P294"/>
    <mergeCell ref="G264:J264"/>
    <mergeCell ref="A306:J307"/>
    <mergeCell ref="M307:N307"/>
    <mergeCell ref="M306:N306"/>
    <mergeCell ref="K306:L306"/>
    <mergeCell ref="J348:L348"/>
    <mergeCell ref="A379:I379"/>
    <mergeCell ref="A378:I378"/>
    <mergeCell ref="A377:I377"/>
    <mergeCell ref="J349:L349"/>
    <mergeCell ref="J372:L372"/>
    <mergeCell ref="A366:P366"/>
    <mergeCell ref="J332:L332"/>
    <mergeCell ref="J328:L328"/>
    <mergeCell ref="J329:L329"/>
    <mergeCell ref="J331:L331"/>
    <mergeCell ref="M331:N331"/>
    <mergeCell ref="M345:N345"/>
    <mergeCell ref="B380:I380"/>
    <mergeCell ref="M327:N327"/>
    <mergeCell ref="A350:I350"/>
    <mergeCell ref="J386:L386"/>
    <mergeCell ref="A391:A393"/>
    <mergeCell ref="B396:J396"/>
    <mergeCell ref="A387:N387"/>
    <mergeCell ref="M332:N332"/>
    <mergeCell ref="J339:L339"/>
    <mergeCell ref="M370:N370"/>
    <mergeCell ref="J380:L380"/>
    <mergeCell ref="M380:N380"/>
    <mergeCell ref="A410:E411"/>
    <mergeCell ref="A370:I370"/>
    <mergeCell ref="J370:L370"/>
    <mergeCell ref="B459:C459"/>
    <mergeCell ref="D459:E459"/>
    <mergeCell ref="G459:H459"/>
    <mergeCell ref="B421:L421"/>
    <mergeCell ref="B422:M422"/>
    <mergeCell ref="M386:N386"/>
    <mergeCell ref="B461:C461"/>
    <mergeCell ref="D461:E461"/>
    <mergeCell ref="G461:H461"/>
    <mergeCell ref="I461:J461"/>
    <mergeCell ref="O461:P461"/>
    <mergeCell ref="O460:P460"/>
    <mergeCell ref="A419:P419"/>
    <mergeCell ref="B397:J397"/>
    <mergeCell ref="B423:M423"/>
    <mergeCell ref="M392:P392"/>
    <mergeCell ref="M395:P395"/>
    <mergeCell ref="M396:P396"/>
    <mergeCell ref="K391:L393"/>
    <mergeCell ref="M397:P397"/>
    <mergeCell ref="M393:P393"/>
    <mergeCell ref="B399:J399"/>
    <mergeCell ref="B398:J398"/>
    <mergeCell ref="B395:J395"/>
    <mergeCell ref="B462:C462"/>
    <mergeCell ref="D462:E462"/>
    <mergeCell ref="G462:H462"/>
    <mergeCell ref="I462:J462"/>
    <mergeCell ref="O462:P462"/>
    <mergeCell ref="B394:J394"/>
    <mergeCell ref="K394:L394"/>
    <mergeCell ref="M398:P398"/>
    <mergeCell ref="M399:P399"/>
    <mergeCell ref="M394:P394"/>
    <mergeCell ref="M406:P406"/>
    <mergeCell ref="A405:L405"/>
    <mergeCell ref="M405:P405"/>
    <mergeCell ref="B400:J400"/>
    <mergeCell ref="B401:J401"/>
    <mergeCell ref="K395:L395"/>
    <mergeCell ref="K396:L396"/>
    <mergeCell ref="K397:L397"/>
    <mergeCell ref="K398:L398"/>
    <mergeCell ref="K400:L400"/>
    <mergeCell ref="K399:L399"/>
    <mergeCell ref="M402:P402"/>
    <mergeCell ref="M403:P403"/>
    <mergeCell ref="K402:L402"/>
    <mergeCell ref="K403:L403"/>
    <mergeCell ref="M400:P400"/>
    <mergeCell ref="B402:J402"/>
    <mergeCell ref="K430:M430"/>
    <mergeCell ref="N430:P430"/>
    <mergeCell ref="K410:M410"/>
    <mergeCell ref="N410:P410"/>
    <mergeCell ref="F411:J411"/>
    <mergeCell ref="N429:P429"/>
    <mergeCell ref="N411:P411"/>
    <mergeCell ref="A430:F430"/>
    <mergeCell ref="G430:J430"/>
    <mergeCell ref="G297:L297"/>
    <mergeCell ref="K411:M411"/>
    <mergeCell ref="G428:J428"/>
    <mergeCell ref="A427:P427"/>
    <mergeCell ref="K401:L401"/>
    <mergeCell ref="K428:M428"/>
    <mergeCell ref="N428:P428"/>
    <mergeCell ref="M401:P401"/>
    <mergeCell ref="O318:P318"/>
    <mergeCell ref="O317:P317"/>
    <mergeCell ref="A1:G1"/>
    <mergeCell ref="A2:G2"/>
    <mergeCell ref="A3:G3"/>
    <mergeCell ref="A434:F434"/>
    <mergeCell ref="F410:J410"/>
    <mergeCell ref="A428:F428"/>
    <mergeCell ref="A191:I191"/>
    <mergeCell ref="A192:I192"/>
    <mergeCell ref="A322:I323"/>
    <mergeCell ref="D272:E272"/>
    <mergeCell ref="A495:B496"/>
    <mergeCell ref="A497:B497"/>
    <mergeCell ref="A504:B509"/>
    <mergeCell ref="M510:N512"/>
    <mergeCell ref="D518:E518"/>
    <mergeCell ref="A544:P544"/>
    <mergeCell ref="A542:P542"/>
    <mergeCell ref="A543:IV543"/>
    <mergeCell ref="O513:P513"/>
    <mergeCell ref="C510:E512"/>
    <mergeCell ref="A513:B513"/>
    <mergeCell ref="D521:E521"/>
    <mergeCell ref="G521:I521"/>
    <mergeCell ref="F513:I513"/>
    <mergeCell ref="J513:L513"/>
    <mergeCell ref="M513:N513"/>
    <mergeCell ref="O501:P503"/>
    <mergeCell ref="C504:E509"/>
    <mergeCell ref="F504:I509"/>
    <mergeCell ref="J504:L509"/>
    <mergeCell ref="M504:N509"/>
    <mergeCell ref="C501:E503"/>
    <mergeCell ref="F501:I503"/>
    <mergeCell ref="J501:L503"/>
    <mergeCell ref="O497:P497"/>
    <mergeCell ref="C498:E500"/>
    <mergeCell ref="F498:I500"/>
    <mergeCell ref="J498:L500"/>
    <mergeCell ref="M498:N500"/>
    <mergeCell ref="O498:P500"/>
    <mergeCell ref="O489:P490"/>
    <mergeCell ref="C491:E492"/>
    <mergeCell ref="F491:I492"/>
    <mergeCell ref="C497:E497"/>
    <mergeCell ref="F497:I497"/>
    <mergeCell ref="J497:L497"/>
    <mergeCell ref="M497:N497"/>
    <mergeCell ref="C495:E496"/>
    <mergeCell ref="F495:I496"/>
    <mergeCell ref="J495:L496"/>
    <mergeCell ref="J510:L512"/>
    <mergeCell ref="N521:O521"/>
    <mergeCell ref="C493:E494"/>
    <mergeCell ref="F493:I494"/>
    <mergeCell ref="J493:L494"/>
    <mergeCell ref="M493:N494"/>
    <mergeCell ref="O493:P494"/>
    <mergeCell ref="M495:N496"/>
    <mergeCell ref="O504:P509"/>
    <mergeCell ref="O510:P512"/>
    <mergeCell ref="O488:P488"/>
    <mergeCell ref="C486:E487"/>
    <mergeCell ref="F486:I487"/>
    <mergeCell ref="O491:P492"/>
    <mergeCell ref="F510:I512"/>
    <mergeCell ref="A498:B500"/>
    <mergeCell ref="J486:L487"/>
    <mergeCell ref="M486:N487"/>
    <mergeCell ref="M489:N490"/>
    <mergeCell ref="O495:P496"/>
    <mergeCell ref="J488:L488"/>
    <mergeCell ref="M488:N488"/>
    <mergeCell ref="B465:C465"/>
    <mergeCell ref="D465:E465"/>
    <mergeCell ref="A483:B485"/>
    <mergeCell ref="C483:E485"/>
    <mergeCell ref="F483:I485"/>
    <mergeCell ref="I465:J465"/>
    <mergeCell ref="G465:H465"/>
    <mergeCell ref="A475:P475"/>
    <mergeCell ref="A476:P476"/>
    <mergeCell ref="O463:P463"/>
    <mergeCell ref="B464:C464"/>
    <mergeCell ref="D464:E464"/>
    <mergeCell ref="G464:H464"/>
    <mergeCell ref="I464:J464"/>
    <mergeCell ref="O464:P464"/>
    <mergeCell ref="B463:C463"/>
    <mergeCell ref="O465:P465"/>
    <mergeCell ref="Q231:W231"/>
    <mergeCell ref="D463:E463"/>
    <mergeCell ref="G463:H463"/>
    <mergeCell ref="I463:J463"/>
    <mergeCell ref="B460:C460"/>
    <mergeCell ref="D460:E460"/>
    <mergeCell ref="G460:H460"/>
    <mergeCell ref="I460:J460"/>
    <mergeCell ref="A232:P232"/>
    <mergeCell ref="HX231:IM231"/>
    <mergeCell ref="BT231:CI231"/>
    <mergeCell ref="CJ231:CY231"/>
    <mergeCell ref="CZ231:DO231"/>
    <mergeCell ref="DP231:EE231"/>
    <mergeCell ref="EF231:EU231"/>
    <mergeCell ref="HH231:HW231"/>
    <mergeCell ref="EV231:FK231"/>
    <mergeCell ref="GR231:HG231"/>
    <mergeCell ref="FL231:GA231"/>
    <mergeCell ref="GB231:GQ231"/>
    <mergeCell ref="AN231:BC231"/>
    <mergeCell ref="BD231:BS231"/>
    <mergeCell ref="X231:AM231"/>
    <mergeCell ref="O264:P264"/>
    <mergeCell ref="O266:P266"/>
    <mergeCell ref="O248:P248"/>
    <mergeCell ref="O314:P314"/>
    <mergeCell ref="K246:L246"/>
    <mergeCell ref="M326:N326"/>
    <mergeCell ref="O313:P313"/>
    <mergeCell ref="A320:P320"/>
    <mergeCell ref="O316:P316"/>
    <mergeCell ref="M314:N314"/>
    <mergeCell ref="M334:N334"/>
    <mergeCell ref="M336:N336"/>
    <mergeCell ref="J341:L341"/>
    <mergeCell ref="J377:L377"/>
    <mergeCell ref="J336:L336"/>
    <mergeCell ref="M377:N377"/>
    <mergeCell ref="M343:N343"/>
    <mergeCell ref="J340:L340"/>
    <mergeCell ref="J374:L374"/>
    <mergeCell ref="A316:J316"/>
    <mergeCell ref="K316:L316"/>
    <mergeCell ref="A297:F297"/>
    <mergeCell ref="J378:L378"/>
    <mergeCell ref="K315:L315"/>
    <mergeCell ref="J345:L345"/>
    <mergeCell ref="J347:L347"/>
    <mergeCell ref="A375:I376"/>
    <mergeCell ref="J324:L324"/>
    <mergeCell ref="J327:L327"/>
    <mergeCell ref="O378:P378"/>
    <mergeCell ref="J330:L330"/>
    <mergeCell ref="J326:L326"/>
    <mergeCell ref="G296:L296"/>
    <mergeCell ref="K307:L307"/>
    <mergeCell ref="M325:N325"/>
    <mergeCell ref="K317:L317"/>
    <mergeCell ref="A317:J317"/>
    <mergeCell ref="J323:L323"/>
    <mergeCell ref="J322:L322"/>
    <mergeCell ref="M324:N324"/>
    <mergeCell ref="A312:J312"/>
    <mergeCell ref="A338:I338"/>
    <mergeCell ref="J334:L334"/>
    <mergeCell ref="J333:L333"/>
    <mergeCell ref="A318:L318"/>
    <mergeCell ref="A337:I337"/>
    <mergeCell ref="J335:L335"/>
    <mergeCell ref="M317:N317"/>
    <mergeCell ref="M316:N316"/>
    <mergeCell ref="O340:P340"/>
    <mergeCell ref="A339:I339"/>
    <mergeCell ref="M337:N337"/>
    <mergeCell ref="M329:N329"/>
    <mergeCell ref="M333:N333"/>
    <mergeCell ref="O344:P344"/>
    <mergeCell ref="M344:N344"/>
    <mergeCell ref="M341:N341"/>
    <mergeCell ref="J343:L343"/>
    <mergeCell ref="J344:L344"/>
    <mergeCell ref="O322:P323"/>
    <mergeCell ref="M338:N338"/>
    <mergeCell ref="O331:P331"/>
    <mergeCell ref="O327:P327"/>
    <mergeCell ref="O336:P336"/>
    <mergeCell ref="O328:P328"/>
    <mergeCell ref="O329:P329"/>
    <mergeCell ref="O330:P330"/>
    <mergeCell ref="M328:N328"/>
    <mergeCell ref="M330:N330"/>
    <mergeCell ref="O339:P339"/>
    <mergeCell ref="O342:P342"/>
    <mergeCell ref="M346:N346"/>
    <mergeCell ref="M348:N348"/>
    <mergeCell ref="O347:P347"/>
    <mergeCell ref="M372:N372"/>
    <mergeCell ref="O341:P341"/>
    <mergeCell ref="O343:P343"/>
    <mergeCell ref="A365:P365"/>
    <mergeCell ref="J342:L342"/>
    <mergeCell ref="M376:N376"/>
    <mergeCell ref="J346:L346"/>
    <mergeCell ref="J337:L337"/>
    <mergeCell ref="J373:L373"/>
    <mergeCell ref="J350:L350"/>
    <mergeCell ref="M350:N350"/>
    <mergeCell ref="O350:P350"/>
    <mergeCell ref="O372:P372"/>
    <mergeCell ref="O375:P375"/>
    <mergeCell ref="O374:P374"/>
    <mergeCell ref="O373:P373"/>
    <mergeCell ref="M375:N375"/>
    <mergeCell ref="O370:P370"/>
    <mergeCell ref="A433:P433"/>
    <mergeCell ref="G434:J434"/>
    <mergeCell ref="K434:M434"/>
    <mergeCell ref="O377:P377"/>
    <mergeCell ref="O387:P387"/>
    <mergeCell ref="K429:M429"/>
    <mergeCell ref="A404:L404"/>
    <mergeCell ref="M404:P404"/>
    <mergeCell ref="M378:N378"/>
    <mergeCell ref="A406:L406"/>
    <mergeCell ref="A431:M431"/>
    <mergeCell ref="N434:P434"/>
    <mergeCell ref="N436:P436"/>
    <mergeCell ref="A438:P438"/>
    <mergeCell ref="N435:P435"/>
    <mergeCell ref="N431:P431"/>
    <mergeCell ref="K435:M435"/>
    <mergeCell ref="G435:J435"/>
    <mergeCell ref="A436:M436"/>
    <mergeCell ref="A435:F435"/>
    <mergeCell ref="G439:J439"/>
    <mergeCell ref="A440:F440"/>
    <mergeCell ref="K439:M439"/>
    <mergeCell ref="A441:F441"/>
    <mergeCell ref="G440:J440"/>
    <mergeCell ref="A442:M442"/>
    <mergeCell ref="A439:F439"/>
    <mergeCell ref="N442:P442"/>
    <mergeCell ref="K441:M441"/>
    <mergeCell ref="N441:P441"/>
    <mergeCell ref="K440:M440"/>
    <mergeCell ref="N440:P440"/>
    <mergeCell ref="G441:J441"/>
    <mergeCell ref="F457:F458"/>
    <mergeCell ref="B455:F456"/>
    <mergeCell ref="K457:K458"/>
    <mergeCell ref="N447:P447"/>
    <mergeCell ref="B457:C458"/>
    <mergeCell ref="D457:E458"/>
    <mergeCell ref="G455:K456"/>
    <mergeCell ref="G457:H458"/>
    <mergeCell ref="I457:J458"/>
    <mergeCell ref="N448:P448"/>
    <mergeCell ref="M457:M458"/>
    <mergeCell ref="N457:N458"/>
    <mergeCell ref="O455:P458"/>
    <mergeCell ref="K453:L453"/>
    <mergeCell ref="L455:N456"/>
    <mergeCell ref="L457:L458"/>
    <mergeCell ref="J491:L492"/>
    <mergeCell ref="O483:P485"/>
    <mergeCell ref="M491:N492"/>
    <mergeCell ref="C489:E490"/>
    <mergeCell ref="F489:I490"/>
    <mergeCell ref="J489:L490"/>
    <mergeCell ref="J483:L485"/>
    <mergeCell ref="O486:P487"/>
    <mergeCell ref="C488:E488"/>
    <mergeCell ref="F488:I488"/>
    <mergeCell ref="O242:P242"/>
    <mergeCell ref="O243:P243"/>
    <mergeCell ref="J338:L338"/>
    <mergeCell ref="O338:P338"/>
    <mergeCell ref="A381:I381"/>
    <mergeCell ref="J381:L381"/>
    <mergeCell ref="M381:N381"/>
    <mergeCell ref="O346:P346"/>
    <mergeCell ref="O348:P348"/>
    <mergeCell ref="O349:P349"/>
    <mergeCell ref="J385:L385"/>
    <mergeCell ref="M385:N385"/>
    <mergeCell ref="O385:P385"/>
    <mergeCell ref="A510:B512"/>
    <mergeCell ref="C513:E513"/>
    <mergeCell ref="A515:C515"/>
    <mergeCell ref="A478:P478"/>
    <mergeCell ref="M483:N485"/>
    <mergeCell ref="A488:B488"/>
    <mergeCell ref="A491:B492"/>
    <mergeCell ref="N135:P135"/>
    <mergeCell ref="A382:I382"/>
    <mergeCell ref="J382:L382"/>
    <mergeCell ref="M382:N382"/>
    <mergeCell ref="O382:P382"/>
    <mergeCell ref="A385:I385"/>
    <mergeCell ref="A209:F209"/>
    <mergeCell ref="G209:L209"/>
    <mergeCell ref="K214:L214"/>
    <mergeCell ref="O220:P220"/>
    <mergeCell ref="A429:F429"/>
    <mergeCell ref="O188:P188"/>
    <mergeCell ref="A144:I145"/>
    <mergeCell ref="N154:P154"/>
    <mergeCell ref="J131:L131"/>
    <mergeCell ref="J151:L151"/>
    <mergeCell ref="G213:J213"/>
    <mergeCell ref="J154:L154"/>
    <mergeCell ref="N134:P134"/>
    <mergeCell ref="J135:L135"/>
    <mergeCell ref="O218:P218"/>
    <mergeCell ref="J149:L149"/>
    <mergeCell ref="N450:P450"/>
    <mergeCell ref="M322:N323"/>
    <mergeCell ref="O335:P335"/>
    <mergeCell ref="M374:N374"/>
    <mergeCell ref="M220:N220"/>
    <mergeCell ref="O381:P381"/>
    <mergeCell ref="M373:N373"/>
    <mergeCell ref="O376:P376"/>
    <mergeCell ref="N451:P451"/>
    <mergeCell ref="M501:N503"/>
    <mergeCell ref="O333:P333"/>
    <mergeCell ref="O337:P337"/>
    <mergeCell ref="O459:P459"/>
    <mergeCell ref="O334:P334"/>
    <mergeCell ref="A444:P444"/>
    <mergeCell ref="N446:P446"/>
    <mergeCell ref="A477:P477"/>
    <mergeCell ref="N439:P439"/>
    <mergeCell ref="I459:J459"/>
    <mergeCell ref="A501:B503"/>
    <mergeCell ref="A481:P481"/>
    <mergeCell ref="O345:P345"/>
    <mergeCell ref="K314:L314"/>
    <mergeCell ref="N449:P449"/>
    <mergeCell ref="M347:N347"/>
    <mergeCell ref="O325:P325"/>
    <mergeCell ref="O326:P326"/>
    <mergeCell ref="O332:P332"/>
    <mergeCell ref="G429:J429"/>
    <mergeCell ref="O380:P380"/>
    <mergeCell ref="B403:J403"/>
    <mergeCell ref="J6:K6"/>
    <mergeCell ref="N9:P10"/>
    <mergeCell ref="N11:P11"/>
    <mergeCell ref="L11:M11"/>
    <mergeCell ref="N23:N24"/>
    <mergeCell ref="J29:L29"/>
    <mergeCell ref="M315:N315"/>
    <mergeCell ref="A285:L285"/>
    <mergeCell ref="O315:P315"/>
    <mergeCell ref="K308:L308"/>
    <mergeCell ref="M308:N308"/>
    <mergeCell ref="O306:P306"/>
    <mergeCell ref="K312:L312"/>
    <mergeCell ref="A296:F296"/>
    <mergeCell ref="O307:P307"/>
    <mergeCell ref="A314:J314"/>
    <mergeCell ref="A315:J315"/>
    <mergeCell ref="M217:N217"/>
    <mergeCell ref="M218:N218"/>
    <mergeCell ref="O217:P217"/>
    <mergeCell ref="L184:L185"/>
    <mergeCell ref="J184:K185"/>
    <mergeCell ref="K213:L213"/>
    <mergeCell ref="O215:P215"/>
    <mergeCell ref="A211:P211"/>
    <mergeCell ref="M214:N214"/>
    <mergeCell ref="M215:N215"/>
    <mergeCell ref="A206:P206"/>
    <mergeCell ref="J136:L136"/>
    <mergeCell ref="N136:P136"/>
    <mergeCell ref="A138:I138"/>
    <mergeCell ref="J138:L138"/>
    <mergeCell ref="N149:P149"/>
    <mergeCell ref="J145:L145"/>
    <mergeCell ref="N145:P145"/>
    <mergeCell ref="J144:L144"/>
    <mergeCell ref="F202:I202"/>
    <mergeCell ref="A389:P389"/>
    <mergeCell ref="A425:P425"/>
    <mergeCell ref="A229:P229"/>
    <mergeCell ref="N117:P117"/>
    <mergeCell ref="J118:L118"/>
    <mergeCell ref="N118:P118"/>
    <mergeCell ref="A153:I153"/>
    <mergeCell ref="O241:P241"/>
    <mergeCell ref="N151:P151"/>
    <mergeCell ref="O189:P189"/>
    <mergeCell ref="A116:I116"/>
    <mergeCell ref="B117:I117"/>
    <mergeCell ref="B118:I118"/>
    <mergeCell ref="J117:L117"/>
    <mergeCell ref="A180:P180"/>
    <mergeCell ref="O388:P388"/>
    <mergeCell ref="A236:P236"/>
    <mergeCell ref="O190:P190"/>
    <mergeCell ref="O191:P191"/>
    <mergeCell ref="O193:P193"/>
  </mergeCells>
  <hyperlinks>
    <hyperlink ref="B27:P27" location="DM!A575" display="Retenue à la source"/>
    <hyperlink ref="B489:B490" location="DM!A143" display="FOPROLOS"/>
    <hyperlink ref="B493:B494" location="DM!A242" display="Taxe sur la valeur ajoutée"/>
    <hyperlink ref="B495:B496" location="DM!A370" display="Autres taxes / le chiffre d'affaires"/>
    <hyperlink ref="B504:B509" location="DM!A534" display="Taxe sur les établissements à caractère industriel, commercial ou professionnel"/>
    <hyperlink ref="A27:P27" location="DM!A486" display="Retenue à la source"/>
    <hyperlink ref="A486:B487" location="DM!A27" display="Retenue à la source"/>
    <hyperlink ref="A180" location="DM!A432" display="Taxe sur la Formation Professionnelle"/>
    <hyperlink ref="A488:B488" location="DM!A180" display="TFP"/>
    <hyperlink ref="A206" location="DM!A433" display="Contribution au fonds de promotion des logements pour les salariés (FOPROLOS)"/>
    <hyperlink ref="A489:B490" location="DM!A206" display="FOPROLOS"/>
    <hyperlink ref="A491:B492" location="DM!A211" display="Droit de consommation"/>
    <hyperlink ref="A211:P211" location="DM!A491" display="Droit de Consommation"/>
    <hyperlink ref="A236" location="DM!A437" display="Taxe Sur La Valeur Ajoutée (TVA)"/>
    <hyperlink ref="A493:B494" location="DM!A236" display="Taxe sur la valeur ajoutée"/>
    <hyperlink ref="A320:P320" location="DM!A495" display="Autres taxes sur le chiffre d’affaires"/>
    <hyperlink ref="A495:B496" location="DM!A320" display="Autres taxes / le chiffre d'affaires"/>
    <hyperlink ref="A497:B497" location="DM!A389" display="Droit de timbre"/>
    <hyperlink ref="A389:P389" location="DM!A497" display="Droit de timbre fiscal"/>
    <hyperlink ref="A425:P425" location="DM!A504" display="TCL"/>
    <hyperlink ref="A504:B509" location="DM!A425" display="* Taxe sur les établissements à caractère industriel, commercial ou professionnel"/>
    <hyperlink ref="A180:P180" location="DM!A488" display="Taxe sur la Formation Professionnelle"/>
    <hyperlink ref="A206:P206" location="DM!A489" display="Contribution au fonds de promotion des logements pour les salariés (FOPROLOS)"/>
    <hyperlink ref="A236:P236" location="DM!A493" display="Taxe Sur La Valeur Ajoutée (TVA)"/>
    <hyperlink ref="A408:P408" location="DM!A501" display="Taxe hôtelière"/>
    <hyperlink ref="A501:B503" location="DM!A408" display="* Taxe hôtelière"/>
  </hyperlinks>
  <printOptions/>
  <pageMargins left="0.35433070866141736" right="0.07874015748031496" top="0.35433070866141736" bottom="0.2362204724409449" header="0.2755905511811024" footer="0.1968503937007874"/>
  <pageSetup horizontalDpi="600" verticalDpi="600" orientation="portrait" paperSize="9" scale="85" r:id="rId1"/>
  <rowBreaks count="4" manualBreakCount="4">
    <brk id="67" max="255" man="1"/>
    <brk id="234" max="15" man="1"/>
    <brk id="303" max="15" man="1"/>
    <brk id="36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ILYES MZAH</dc:creator>
  <cp:keywords/>
  <dc:description/>
  <cp:lastModifiedBy>ALLIANCE</cp:lastModifiedBy>
  <cp:lastPrinted>2021-04-01T17:43:39Z</cp:lastPrinted>
  <dcterms:created xsi:type="dcterms:W3CDTF">1996-10-21T11:03:58Z</dcterms:created>
  <dcterms:modified xsi:type="dcterms:W3CDTF">2021-05-16T22:29:12Z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